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590eef127309cf5/Escritorio/bretxa/"/>
    </mc:Choice>
  </mc:AlternateContent>
  <xr:revisionPtr revIDLastSave="633" documentId="8_{5944B29D-7D65-47F3-9887-60D408E10817}" xr6:coauthVersionLast="47" xr6:coauthVersionMax="47" xr10:uidLastSave="{E3579831-3901-4A47-9298-E856200EBE2F}"/>
  <bookViews>
    <workbookView xWindow="-110" yWindow="-110" windowWidth="38620" windowHeight="21100" activeTab="3" xr2:uid="{CE06123C-FD86-4D87-8392-13112D1AAE83}"/>
  </bookViews>
  <sheets>
    <sheet name="INICI" sheetId="1" r:id="rId1"/>
    <sheet name="indicadors bretxa igualtat" sheetId="18" r:id="rId2"/>
    <sheet name="DADES" sheetId="2" r:id="rId3"/>
    <sheet name="NOMBRE PERSONES" sheetId="16" r:id="rId4"/>
    <sheet name="A-Promig Total" sheetId="3" r:id="rId5"/>
    <sheet name="B-Promig segregat" sheetId="5" r:id="rId6"/>
    <sheet name="C-Bretxa Increments" sheetId="7" r:id="rId7"/>
    <sheet name="D-Bretxa Promocions" sheetId="8" r:id="rId8"/>
    <sheet name="e-Bretxa post_mat_pat" sheetId="9" r:id="rId9"/>
    <sheet name="F-Top 10 - sexe subre" sheetId="10" r:id="rId10"/>
    <sheet name="g-proporcio bandes" sheetId="13" r:id="rId11"/>
    <sheet name="h-proporcio primes" sheetId="14" r:id="rId12"/>
    <sheet name="i-Dif primes" sheetId="15" r:id="rId13"/>
    <sheet name="CONTROL" sheetId="6" r:id="rId14"/>
  </sheets>
  <definedNames>
    <definedName name="_xlnm._FilterDatabase" localSheetId="2" hidden="1">DADES!$B$7:$BB$105</definedName>
    <definedName name="_xlnm.Print_Area" localSheetId="1">'indicadors bretxa igualtat'!$A$1:$J$136</definedName>
  </definedNames>
  <calcPr calcId="191029"/>
  <pivotCaches>
    <pivotCache cacheId="0" r:id="rId15"/>
    <pivotCache cacheId="1" r:id="rId16"/>
    <pivotCache cacheId="2" r:id="rId17"/>
    <pivotCache cacheId="4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5" l="1"/>
  <c r="C2" i="14"/>
  <c r="C2" i="13"/>
  <c r="C2" i="10"/>
  <c r="C2" i="9"/>
  <c r="C2" i="8"/>
  <c r="C2" i="7"/>
  <c r="C2" i="5"/>
  <c r="C2" i="3"/>
  <c r="C13" i="3"/>
  <c r="O12" i="2"/>
  <c r="W48" i="2"/>
  <c r="AG48" i="2" s="1"/>
  <c r="W34" i="2"/>
  <c r="AG34" i="2" s="1"/>
  <c r="V33" i="2"/>
  <c r="AD33" i="2" s="1"/>
  <c r="W31" i="2"/>
  <c r="AG31" i="2" s="1"/>
  <c r="V30" i="2"/>
  <c r="AD30" i="2" s="1"/>
  <c r="BC9" i="2"/>
  <c r="BC10" i="2"/>
  <c r="BC11" i="2"/>
  <c r="BC12" i="2"/>
  <c r="BC13" i="2"/>
  <c r="BC14" i="2"/>
  <c r="BC15" i="2"/>
  <c r="BC16" i="2"/>
  <c r="BC17" i="2"/>
  <c r="BC18" i="2"/>
  <c r="BC19" i="2"/>
  <c r="BC20" i="2"/>
  <c r="BC21" i="2"/>
  <c r="BC22" i="2"/>
  <c r="BC23" i="2"/>
  <c r="BC24" i="2"/>
  <c r="BC25" i="2"/>
  <c r="BC26" i="2"/>
  <c r="BC27" i="2"/>
  <c r="BL27" i="2" s="1"/>
  <c r="BC28" i="2"/>
  <c r="BC29" i="2"/>
  <c r="BC30" i="2"/>
  <c r="BC31" i="2"/>
  <c r="BC32" i="2"/>
  <c r="BC33" i="2"/>
  <c r="BC34" i="2"/>
  <c r="BC35" i="2"/>
  <c r="BC36" i="2"/>
  <c r="BC37" i="2"/>
  <c r="BC38" i="2"/>
  <c r="BC39" i="2"/>
  <c r="BC40" i="2"/>
  <c r="BC41" i="2"/>
  <c r="BC42" i="2"/>
  <c r="BC43" i="2"/>
  <c r="BC44" i="2"/>
  <c r="BC45" i="2"/>
  <c r="BC46" i="2"/>
  <c r="BC47" i="2"/>
  <c r="BC48" i="2"/>
  <c r="BC49" i="2"/>
  <c r="BC50" i="2"/>
  <c r="BC51" i="2"/>
  <c r="BC52" i="2"/>
  <c r="BC53" i="2"/>
  <c r="BC54" i="2"/>
  <c r="BC55" i="2"/>
  <c r="BC56" i="2"/>
  <c r="BC57" i="2"/>
  <c r="BC58" i="2"/>
  <c r="BC59" i="2"/>
  <c r="BC60" i="2"/>
  <c r="BC61" i="2"/>
  <c r="BC62" i="2"/>
  <c r="BC63" i="2"/>
  <c r="BC64" i="2"/>
  <c r="BC65" i="2"/>
  <c r="BC66" i="2"/>
  <c r="BC67" i="2"/>
  <c r="BC68" i="2"/>
  <c r="BC69" i="2"/>
  <c r="BC70" i="2"/>
  <c r="BC71" i="2"/>
  <c r="BC72" i="2"/>
  <c r="BC73" i="2"/>
  <c r="BC74" i="2"/>
  <c r="BC75" i="2"/>
  <c r="BC76" i="2"/>
  <c r="BC77" i="2"/>
  <c r="BC78" i="2"/>
  <c r="BC79" i="2"/>
  <c r="BC80" i="2"/>
  <c r="BC81" i="2"/>
  <c r="BC82" i="2"/>
  <c r="BC83" i="2"/>
  <c r="BC84" i="2"/>
  <c r="BC85" i="2"/>
  <c r="BC86" i="2"/>
  <c r="BC87" i="2"/>
  <c r="BC88" i="2"/>
  <c r="BC89" i="2"/>
  <c r="BC90" i="2"/>
  <c r="BC91" i="2"/>
  <c r="BC92" i="2"/>
  <c r="BC93" i="2"/>
  <c r="BC94" i="2"/>
  <c r="BC95" i="2"/>
  <c r="BC96" i="2"/>
  <c r="BC97" i="2"/>
  <c r="BC98" i="2"/>
  <c r="BC99" i="2"/>
  <c r="BC100" i="2"/>
  <c r="BC101" i="2"/>
  <c r="BC102" i="2"/>
  <c r="BC103" i="2"/>
  <c r="BC104" i="2"/>
  <c r="BC105" i="2"/>
  <c r="BC8" i="2"/>
  <c r="BE5" i="2"/>
  <c r="BE4" i="2" s="1"/>
  <c r="BF5" i="2"/>
  <c r="BF4" i="2" s="1"/>
  <c r="BG5" i="2"/>
  <c r="BG4" i="2" s="1"/>
  <c r="BH5" i="2"/>
  <c r="BH4" i="2" s="1"/>
  <c r="BI5" i="2"/>
  <c r="BI4" i="2" s="1"/>
  <c r="BJ5" i="2"/>
  <c r="BJ4" i="2" s="1"/>
  <c r="BK5" i="2"/>
  <c r="BK4" i="2" s="1"/>
  <c r="BL5" i="2"/>
  <c r="BL4" i="2" s="1"/>
  <c r="BM5" i="2"/>
  <c r="BM4" i="2" s="1"/>
  <c r="BN5" i="2"/>
  <c r="BN4" i="2" s="1"/>
  <c r="BO5" i="2"/>
  <c r="BO4" i="2" s="1"/>
  <c r="BD4" i="2"/>
  <c r="BD5" i="2"/>
  <c r="AQ5" i="2"/>
  <c r="V53" i="2"/>
  <c r="AD53" i="2" s="1"/>
  <c r="V51" i="2"/>
  <c r="AD51" i="2" s="1"/>
  <c r="W49" i="2"/>
  <c r="AG49" i="2" s="1"/>
  <c r="W47" i="2"/>
  <c r="AG47" i="2" s="1"/>
  <c r="V44" i="2"/>
  <c r="AD44" i="2" s="1"/>
  <c r="W43" i="2"/>
  <c r="AG43" i="2" s="1"/>
  <c r="V41" i="2"/>
  <c r="AD41" i="2" s="1"/>
  <c r="W40" i="2"/>
  <c r="AG40" i="2" s="1"/>
  <c r="W39" i="2"/>
  <c r="AG39" i="2" s="1"/>
  <c r="V36" i="2"/>
  <c r="AD36" i="2" s="1"/>
  <c r="V35" i="2"/>
  <c r="AD35" i="2" s="1"/>
  <c r="V27" i="2"/>
  <c r="AD27" i="2" s="1"/>
  <c r="V23" i="2"/>
  <c r="AD23" i="2" s="1"/>
  <c r="V22" i="2"/>
  <c r="AD22" i="2" s="1"/>
  <c r="V11" i="2"/>
  <c r="AD11" i="2" s="1"/>
  <c r="W8" i="2"/>
  <c r="AG8" i="2" s="1"/>
  <c r="AP18" i="2"/>
  <c r="AP19" i="2"/>
  <c r="AP20" i="2"/>
  <c r="AP24" i="2"/>
  <c r="AP25" i="2"/>
  <c r="AP26" i="2"/>
  <c r="AP29" i="2"/>
  <c r="AP30" i="2"/>
  <c r="AP31" i="2"/>
  <c r="AP32" i="2"/>
  <c r="AP45" i="2"/>
  <c r="AP46" i="2"/>
  <c r="AP48" i="2"/>
  <c r="AP50" i="2"/>
  <c r="AP52" i="2"/>
  <c r="AP53" i="2"/>
  <c r="AP55" i="2"/>
  <c r="AP56" i="2"/>
  <c r="AP58" i="2"/>
  <c r="AP59" i="2"/>
  <c r="AP60" i="2"/>
  <c r="AP61" i="2"/>
  <c r="AP62" i="2"/>
  <c r="AP63" i="2"/>
  <c r="AP64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7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5" i="2"/>
  <c r="AP96" i="2"/>
  <c r="AP97" i="2"/>
  <c r="AP98" i="2"/>
  <c r="AP99" i="2"/>
  <c r="AP100" i="2"/>
  <c r="AP101" i="2"/>
  <c r="AP102" i="2"/>
  <c r="AP103" i="2"/>
  <c r="AP104" i="2"/>
  <c r="AP105" i="2"/>
  <c r="AE34" i="2"/>
  <c r="AH34" i="2" s="1"/>
  <c r="AE35" i="2"/>
  <c r="AH35" i="2" s="1"/>
  <c r="AE38" i="2"/>
  <c r="AH38" i="2" s="1"/>
  <c r="AE50" i="2"/>
  <c r="AH50" i="2" s="1"/>
  <c r="AE51" i="2"/>
  <c r="AH51" i="2" s="1"/>
  <c r="AE52" i="2"/>
  <c r="AH52" i="2" s="1"/>
  <c r="AE54" i="2"/>
  <c r="AH54" i="2" s="1"/>
  <c r="AE41" i="2"/>
  <c r="AH41" i="2" s="1"/>
  <c r="AE43" i="2"/>
  <c r="AH43" i="2" s="1"/>
  <c r="AE44" i="2"/>
  <c r="AH44" i="2" s="1"/>
  <c r="AE45" i="2"/>
  <c r="AH45" i="2" s="1"/>
  <c r="AE57" i="2"/>
  <c r="AH57" i="2" s="1"/>
  <c r="AE9" i="2"/>
  <c r="AH9" i="2" s="1"/>
  <c r="AE10" i="2"/>
  <c r="AH10" i="2" s="1"/>
  <c r="AE11" i="2"/>
  <c r="AH11" i="2" s="1"/>
  <c r="AE12" i="2"/>
  <c r="AH12" i="2" s="1"/>
  <c r="AE25" i="2"/>
  <c r="AH25" i="2" s="1"/>
  <c r="AE26" i="2"/>
  <c r="AH26" i="2" s="1"/>
  <c r="AE27" i="2"/>
  <c r="AH27" i="2" s="1"/>
  <c r="AE28" i="2"/>
  <c r="AH28" i="2" s="1"/>
  <c r="V52" i="2"/>
  <c r="AD52" i="2" s="1"/>
  <c r="W50" i="2"/>
  <c r="AG50" i="2" s="1"/>
  <c r="W45" i="2"/>
  <c r="AG45" i="2" s="1"/>
  <c r="V32" i="2"/>
  <c r="AD32" i="2" s="1"/>
  <c r="W28" i="2"/>
  <c r="AG28" i="2" s="1"/>
  <c r="V24" i="2"/>
  <c r="AD24" i="2" s="1"/>
  <c r="W57" i="2"/>
  <c r="AG57" i="2" s="1"/>
  <c r="W17" i="2"/>
  <c r="AG17" i="2" s="1"/>
  <c r="E126" i="18"/>
  <c r="E125" i="18"/>
  <c r="C125" i="18"/>
  <c r="E123" i="18"/>
  <c r="E122" i="18"/>
  <c r="C122" i="18"/>
  <c r="C119" i="18"/>
  <c r="E120" i="18"/>
  <c r="E119" i="18"/>
  <c r="V14" i="2"/>
  <c r="AD14" i="2" s="1"/>
  <c r="V18" i="2"/>
  <c r="AD18" i="2" s="1"/>
  <c r="V19" i="2"/>
  <c r="AD19" i="2" s="1"/>
  <c r="V20" i="2"/>
  <c r="AD20" i="2" s="1"/>
  <c r="V21" i="2"/>
  <c r="AD21" i="2" s="1"/>
  <c r="V26" i="2"/>
  <c r="AD26" i="2" s="1"/>
  <c r="V28" i="2"/>
  <c r="AD28" i="2" s="1"/>
  <c r="V29" i="2"/>
  <c r="AD29" i="2" s="1"/>
  <c r="V39" i="2"/>
  <c r="AD39" i="2" s="1"/>
  <c r="V42" i="2"/>
  <c r="AD42" i="2" s="1"/>
  <c r="V45" i="2"/>
  <c r="AD45" i="2" s="1"/>
  <c r="V47" i="2"/>
  <c r="AD47" i="2" s="1"/>
  <c r="V49" i="2"/>
  <c r="AD49" i="2" s="1"/>
  <c r="V54" i="2"/>
  <c r="AD54" i="2" s="1"/>
  <c r="V56" i="2"/>
  <c r="AD56" i="2" s="1"/>
  <c r="V57" i="2"/>
  <c r="AD57" i="2" s="1"/>
  <c r="V58" i="2"/>
  <c r="AD58" i="2" s="1"/>
  <c r="V59" i="2"/>
  <c r="AD59" i="2" s="1"/>
  <c r="V60" i="2"/>
  <c r="AD60" i="2" s="1"/>
  <c r="V61" i="2"/>
  <c r="AD61" i="2" s="1"/>
  <c r="V62" i="2"/>
  <c r="AD62" i="2" s="1"/>
  <c r="V63" i="2"/>
  <c r="AD63" i="2" s="1"/>
  <c r="V64" i="2"/>
  <c r="AD64" i="2" s="1"/>
  <c r="V65" i="2"/>
  <c r="AD65" i="2" s="1"/>
  <c r="V66" i="2"/>
  <c r="AD66" i="2" s="1"/>
  <c r="V67" i="2"/>
  <c r="AD67" i="2" s="1"/>
  <c r="V68" i="2"/>
  <c r="AD68" i="2" s="1"/>
  <c r="V69" i="2"/>
  <c r="AD69" i="2" s="1"/>
  <c r="V70" i="2"/>
  <c r="AD70" i="2" s="1"/>
  <c r="V71" i="2"/>
  <c r="AD71" i="2" s="1"/>
  <c r="V72" i="2"/>
  <c r="AD72" i="2" s="1"/>
  <c r="V73" i="2"/>
  <c r="AD73" i="2" s="1"/>
  <c r="V74" i="2"/>
  <c r="AD74" i="2" s="1"/>
  <c r="V75" i="2"/>
  <c r="AD75" i="2" s="1"/>
  <c r="V76" i="2"/>
  <c r="AD76" i="2" s="1"/>
  <c r="V77" i="2"/>
  <c r="AD77" i="2" s="1"/>
  <c r="V78" i="2"/>
  <c r="AD78" i="2" s="1"/>
  <c r="V79" i="2"/>
  <c r="AD79" i="2" s="1"/>
  <c r="V80" i="2"/>
  <c r="AD80" i="2" s="1"/>
  <c r="V81" i="2"/>
  <c r="AD81" i="2" s="1"/>
  <c r="V82" i="2"/>
  <c r="AD82" i="2" s="1"/>
  <c r="V83" i="2"/>
  <c r="AD83" i="2" s="1"/>
  <c r="V84" i="2"/>
  <c r="AD84" i="2" s="1"/>
  <c r="V85" i="2"/>
  <c r="AD85" i="2" s="1"/>
  <c r="V86" i="2"/>
  <c r="AD86" i="2" s="1"/>
  <c r="V87" i="2"/>
  <c r="AD87" i="2" s="1"/>
  <c r="V88" i="2"/>
  <c r="AD88" i="2" s="1"/>
  <c r="V89" i="2"/>
  <c r="AD89" i="2" s="1"/>
  <c r="V90" i="2"/>
  <c r="AD90" i="2" s="1"/>
  <c r="V91" i="2"/>
  <c r="AD91" i="2" s="1"/>
  <c r="V92" i="2"/>
  <c r="AD92" i="2" s="1"/>
  <c r="V93" i="2"/>
  <c r="AD93" i="2" s="1"/>
  <c r="V94" i="2"/>
  <c r="AD94" i="2" s="1"/>
  <c r="AP9" i="2"/>
  <c r="AP10" i="2"/>
  <c r="AP12" i="2"/>
  <c r="AP13" i="2"/>
  <c r="AP14" i="2"/>
  <c r="AP15" i="2"/>
  <c r="AP21" i="2"/>
  <c r="AO28" i="2"/>
  <c r="AO29" i="2"/>
  <c r="AO30" i="2"/>
  <c r="AO31" i="2"/>
  <c r="AO32" i="2"/>
  <c r="AO33" i="2"/>
  <c r="AO34" i="2"/>
  <c r="AO35" i="2"/>
  <c r="AO36" i="2"/>
  <c r="AO37" i="2"/>
  <c r="AO38" i="2"/>
  <c r="AO39" i="2"/>
  <c r="AO40" i="2"/>
  <c r="AO41" i="2"/>
  <c r="AO42" i="2"/>
  <c r="AO43" i="2"/>
  <c r="AO44" i="2"/>
  <c r="AO45" i="2"/>
  <c r="AO46" i="2"/>
  <c r="AO47" i="2"/>
  <c r="AO48" i="2"/>
  <c r="AO49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J58" i="2"/>
  <c r="AK58" i="2" s="1"/>
  <c r="AJ59" i="2"/>
  <c r="AK59" i="2" s="1"/>
  <c r="AJ60" i="2"/>
  <c r="AK60" i="2" s="1"/>
  <c r="AJ61" i="2"/>
  <c r="AK61" i="2" s="1"/>
  <c r="AJ62" i="2"/>
  <c r="AK62" i="2" s="1"/>
  <c r="AJ63" i="2"/>
  <c r="AK63" i="2" s="1"/>
  <c r="AJ64" i="2"/>
  <c r="AK64" i="2" s="1"/>
  <c r="AJ65" i="2"/>
  <c r="AK65" i="2" s="1"/>
  <c r="AJ66" i="2"/>
  <c r="AK66" i="2" s="1"/>
  <c r="AJ67" i="2"/>
  <c r="AK67" i="2" s="1"/>
  <c r="AJ68" i="2"/>
  <c r="AK68" i="2" s="1"/>
  <c r="AJ69" i="2"/>
  <c r="AK69" i="2" s="1"/>
  <c r="AJ70" i="2"/>
  <c r="AK70" i="2" s="1"/>
  <c r="AJ71" i="2"/>
  <c r="AK71" i="2" s="1"/>
  <c r="AJ72" i="2"/>
  <c r="AK72" i="2" s="1"/>
  <c r="AJ73" i="2"/>
  <c r="AK73" i="2" s="1"/>
  <c r="AJ74" i="2"/>
  <c r="AK74" i="2" s="1"/>
  <c r="AJ75" i="2"/>
  <c r="AK75" i="2" s="1"/>
  <c r="AJ76" i="2"/>
  <c r="AK76" i="2" s="1"/>
  <c r="AJ77" i="2"/>
  <c r="AK77" i="2" s="1"/>
  <c r="AJ78" i="2"/>
  <c r="AK78" i="2" s="1"/>
  <c r="AJ79" i="2"/>
  <c r="AK79" i="2" s="1"/>
  <c r="AJ80" i="2"/>
  <c r="AK80" i="2" s="1"/>
  <c r="AJ81" i="2"/>
  <c r="AK81" i="2" s="1"/>
  <c r="AJ82" i="2"/>
  <c r="AK82" i="2" s="1"/>
  <c r="AJ83" i="2"/>
  <c r="AK83" i="2" s="1"/>
  <c r="AJ84" i="2"/>
  <c r="AK84" i="2" s="1"/>
  <c r="AJ85" i="2"/>
  <c r="AK85" i="2" s="1"/>
  <c r="AJ86" i="2"/>
  <c r="AK86" i="2" s="1"/>
  <c r="AJ87" i="2"/>
  <c r="AK87" i="2" s="1"/>
  <c r="AJ88" i="2"/>
  <c r="AK88" i="2" s="1"/>
  <c r="AJ89" i="2"/>
  <c r="AK89" i="2" s="1"/>
  <c r="AJ90" i="2"/>
  <c r="AK90" i="2" s="1"/>
  <c r="AJ91" i="2"/>
  <c r="AK91" i="2" s="1"/>
  <c r="AJ92" i="2"/>
  <c r="AK92" i="2" s="1"/>
  <c r="AJ93" i="2"/>
  <c r="AK93" i="2" s="1"/>
  <c r="AJ94" i="2"/>
  <c r="AK94" i="2" s="1"/>
  <c r="AJ95" i="2"/>
  <c r="AK95" i="2" s="1"/>
  <c r="AJ96" i="2"/>
  <c r="AK96" i="2" s="1"/>
  <c r="AJ97" i="2"/>
  <c r="AK97" i="2" s="1"/>
  <c r="AJ98" i="2"/>
  <c r="AK98" i="2" s="1"/>
  <c r="AJ99" i="2"/>
  <c r="AK99" i="2" s="1"/>
  <c r="AJ100" i="2"/>
  <c r="AK100" i="2" s="1"/>
  <c r="AJ101" i="2"/>
  <c r="AK101" i="2" s="1"/>
  <c r="AJ102" i="2"/>
  <c r="AK102" i="2" s="1"/>
  <c r="AJ103" i="2"/>
  <c r="AK103" i="2" s="1"/>
  <c r="AJ104" i="2"/>
  <c r="AK104" i="2" s="1"/>
  <c r="AJ105" i="2"/>
  <c r="AK105" i="2" s="1"/>
  <c r="D95" i="18"/>
  <c r="D93" i="18"/>
  <c r="D91" i="18"/>
  <c r="D89" i="18"/>
  <c r="D87" i="18"/>
  <c r="D85" i="18"/>
  <c r="I70" i="5"/>
  <c r="I71" i="5"/>
  <c r="I72" i="5"/>
  <c r="I73" i="5"/>
  <c r="I74" i="5"/>
  <c r="I75" i="5"/>
  <c r="I76" i="5"/>
  <c r="I77" i="5"/>
  <c r="I78" i="5"/>
  <c r="I79" i="5"/>
  <c r="I80" i="5"/>
  <c r="K80" i="5" s="1"/>
  <c r="I81" i="5"/>
  <c r="I82" i="5"/>
  <c r="L82" i="5" s="1"/>
  <c r="I83" i="5"/>
  <c r="I84" i="5"/>
  <c r="I85" i="5"/>
  <c r="I86" i="5"/>
  <c r="I87" i="5"/>
  <c r="I88" i="5"/>
  <c r="I40" i="5"/>
  <c r="I39" i="5"/>
  <c r="I38" i="5"/>
  <c r="I37" i="5"/>
  <c r="L76" i="5"/>
  <c r="I36" i="5"/>
  <c r="I35" i="5"/>
  <c r="I34" i="5"/>
  <c r="I33" i="5"/>
  <c r="I32" i="5"/>
  <c r="I31" i="5"/>
  <c r="I29" i="5"/>
  <c r="I68" i="5" s="1"/>
  <c r="I27" i="5"/>
  <c r="I66" i="5" s="1"/>
  <c r="O9" i="2"/>
  <c r="O10" i="2"/>
  <c r="O11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8" i="2"/>
  <c r="W94" i="2"/>
  <c r="AG94" i="2" s="1"/>
  <c r="W93" i="2"/>
  <c r="AG93" i="2" s="1"/>
  <c r="W92" i="2"/>
  <c r="AG92" i="2" s="1"/>
  <c r="W91" i="2"/>
  <c r="AG91" i="2" s="1"/>
  <c r="W90" i="2"/>
  <c r="AG90" i="2" s="1"/>
  <c r="W89" i="2"/>
  <c r="AG89" i="2" s="1"/>
  <c r="W88" i="2"/>
  <c r="AG88" i="2" s="1"/>
  <c r="W87" i="2"/>
  <c r="AG87" i="2" s="1"/>
  <c r="W86" i="2"/>
  <c r="AG86" i="2" s="1"/>
  <c r="AN86" i="2" s="1"/>
  <c r="W85" i="2"/>
  <c r="AG85" i="2" s="1"/>
  <c r="AN85" i="2" s="1"/>
  <c r="W84" i="2"/>
  <c r="AG84" i="2" s="1"/>
  <c r="W83" i="2"/>
  <c r="AG83" i="2" s="1"/>
  <c r="W82" i="2"/>
  <c r="AG82" i="2" s="1"/>
  <c r="AN82" i="2" s="1"/>
  <c r="W81" i="2"/>
  <c r="AG81" i="2" s="1"/>
  <c r="W80" i="2"/>
  <c r="AG80" i="2" s="1"/>
  <c r="AN80" i="2" s="1"/>
  <c r="W79" i="2"/>
  <c r="AG79" i="2" s="1"/>
  <c r="W78" i="2"/>
  <c r="AG78" i="2" s="1"/>
  <c r="AN78" i="2" s="1"/>
  <c r="W77" i="2"/>
  <c r="AG77" i="2" s="1"/>
  <c r="W76" i="2"/>
  <c r="AG76" i="2" s="1"/>
  <c r="W75" i="2"/>
  <c r="AG75" i="2" s="1"/>
  <c r="W74" i="2"/>
  <c r="AG74" i="2" s="1"/>
  <c r="W73" i="2"/>
  <c r="AG73" i="2" s="1"/>
  <c r="W72" i="2"/>
  <c r="AG72" i="2" s="1"/>
  <c r="W71" i="2"/>
  <c r="AG71" i="2" s="1"/>
  <c r="W70" i="2"/>
  <c r="AG70" i="2" s="1"/>
  <c r="W69" i="2"/>
  <c r="AG69" i="2" s="1"/>
  <c r="W68" i="2"/>
  <c r="AG68" i="2" s="1"/>
  <c r="W67" i="2"/>
  <c r="AG67" i="2" s="1"/>
  <c r="W66" i="2"/>
  <c r="AG66" i="2" s="1"/>
  <c r="W65" i="2"/>
  <c r="AG65" i="2" s="1"/>
  <c r="W64" i="2"/>
  <c r="AG64" i="2" s="1"/>
  <c r="AN64" i="2" s="1"/>
  <c r="W63" i="2"/>
  <c r="AG63" i="2" s="1"/>
  <c r="AN63" i="2" s="1"/>
  <c r="W62" i="2"/>
  <c r="AG62" i="2" s="1"/>
  <c r="W61" i="2"/>
  <c r="AG61" i="2" s="1"/>
  <c r="W60" i="2"/>
  <c r="AG60" i="2" s="1"/>
  <c r="W59" i="2"/>
  <c r="AG59" i="2" s="1"/>
  <c r="AN59" i="2" s="1"/>
  <c r="W58" i="2"/>
  <c r="AG58" i="2" s="1"/>
  <c r="W56" i="2"/>
  <c r="AG56" i="2" s="1"/>
  <c r="W54" i="2"/>
  <c r="AG54" i="2" s="1"/>
  <c r="W52" i="2"/>
  <c r="AG52" i="2" s="1"/>
  <c r="W42" i="2"/>
  <c r="AG42" i="2" s="1"/>
  <c r="L86" i="5"/>
  <c r="K84" i="5"/>
  <c r="I25" i="5"/>
  <c r="I26" i="5" s="1"/>
  <c r="I65" i="5" s="1"/>
  <c r="I23" i="5"/>
  <c r="I24" i="5" s="1"/>
  <c r="I63" i="5" s="1"/>
  <c r="I21" i="5"/>
  <c r="I22" i="5" s="1"/>
  <c r="I61" i="5" s="1"/>
  <c r="I19" i="5"/>
  <c r="I20" i="5" s="1"/>
  <c r="I59" i="5" s="1"/>
  <c r="I17" i="5"/>
  <c r="I18" i="5" s="1"/>
  <c r="I57" i="5" s="1"/>
  <c r="I15" i="5"/>
  <c r="D71" i="18" s="1"/>
  <c r="E71" i="18" s="1"/>
  <c r="I13" i="5"/>
  <c r="D69" i="18" s="1"/>
  <c r="E69" i="18" s="1"/>
  <c r="I11" i="5"/>
  <c r="F5" i="16"/>
  <c r="C12" i="18" s="1"/>
  <c r="G5" i="16"/>
  <c r="AR95" i="2"/>
  <c r="AS95" i="2"/>
  <c r="AT95" i="2"/>
  <c r="AU95" i="2"/>
  <c r="AV95" i="2"/>
  <c r="AW95" i="2"/>
  <c r="AX95" i="2"/>
  <c r="AY95" i="2"/>
  <c r="AZ95" i="2"/>
  <c r="BA95" i="2"/>
  <c r="BB95" i="2"/>
  <c r="AR96" i="2"/>
  <c r="AS96" i="2"/>
  <c r="AT96" i="2"/>
  <c r="AU96" i="2"/>
  <c r="AV96" i="2"/>
  <c r="AW96" i="2"/>
  <c r="AX96" i="2"/>
  <c r="AY96" i="2"/>
  <c r="AZ96" i="2"/>
  <c r="BA96" i="2"/>
  <c r="BB96" i="2"/>
  <c r="AR97" i="2"/>
  <c r="AS97" i="2"/>
  <c r="AT97" i="2"/>
  <c r="AU97" i="2"/>
  <c r="AV97" i="2"/>
  <c r="AW97" i="2"/>
  <c r="AX97" i="2"/>
  <c r="AY97" i="2"/>
  <c r="AZ97" i="2"/>
  <c r="BA97" i="2"/>
  <c r="BB97" i="2"/>
  <c r="AR98" i="2"/>
  <c r="BR98" i="2" s="1"/>
  <c r="AS98" i="2"/>
  <c r="BS98" i="2" s="1"/>
  <c r="AT98" i="2"/>
  <c r="BT98" i="2" s="1"/>
  <c r="AU98" i="2"/>
  <c r="BU98" i="2" s="1"/>
  <c r="AV98" i="2"/>
  <c r="BV98" i="2" s="1"/>
  <c r="AW98" i="2"/>
  <c r="BW98" i="2" s="1"/>
  <c r="AX98" i="2"/>
  <c r="BX98" i="2" s="1"/>
  <c r="AY98" i="2"/>
  <c r="BY98" i="2" s="1"/>
  <c r="AZ98" i="2"/>
  <c r="BZ98" i="2" s="1"/>
  <c r="BA98" i="2"/>
  <c r="CA98" i="2" s="1"/>
  <c r="BB98" i="2"/>
  <c r="CB98" i="2" s="1"/>
  <c r="AR99" i="2"/>
  <c r="BR99" i="2" s="1"/>
  <c r="AS99" i="2"/>
  <c r="BS99" i="2" s="1"/>
  <c r="AT99" i="2"/>
  <c r="BT99" i="2" s="1"/>
  <c r="AU99" i="2"/>
  <c r="BU99" i="2" s="1"/>
  <c r="AV99" i="2"/>
  <c r="BV99" i="2" s="1"/>
  <c r="AW99" i="2"/>
  <c r="BW99" i="2" s="1"/>
  <c r="AX99" i="2"/>
  <c r="BX99" i="2" s="1"/>
  <c r="AY99" i="2"/>
  <c r="BY99" i="2" s="1"/>
  <c r="AZ99" i="2"/>
  <c r="BZ99" i="2" s="1"/>
  <c r="BA99" i="2"/>
  <c r="CA99" i="2" s="1"/>
  <c r="BB99" i="2"/>
  <c r="CB99" i="2" s="1"/>
  <c r="AR100" i="2"/>
  <c r="BR100" i="2" s="1"/>
  <c r="AS100" i="2"/>
  <c r="BS100" i="2" s="1"/>
  <c r="AT100" i="2"/>
  <c r="BT100" i="2" s="1"/>
  <c r="AU100" i="2"/>
  <c r="BU100" i="2" s="1"/>
  <c r="AV100" i="2"/>
  <c r="BV100" i="2" s="1"/>
  <c r="AW100" i="2"/>
  <c r="BW100" i="2" s="1"/>
  <c r="AX100" i="2"/>
  <c r="BX100" i="2" s="1"/>
  <c r="AY100" i="2"/>
  <c r="BY100" i="2" s="1"/>
  <c r="AZ100" i="2"/>
  <c r="BZ100" i="2" s="1"/>
  <c r="BA100" i="2"/>
  <c r="CA100" i="2" s="1"/>
  <c r="BB100" i="2"/>
  <c r="CB100" i="2" s="1"/>
  <c r="AR101" i="2"/>
  <c r="BR101" i="2" s="1"/>
  <c r="AS101" i="2"/>
  <c r="BS101" i="2" s="1"/>
  <c r="AT101" i="2"/>
  <c r="BT101" i="2" s="1"/>
  <c r="AU101" i="2"/>
  <c r="BU101" i="2" s="1"/>
  <c r="AV101" i="2"/>
  <c r="BV101" i="2" s="1"/>
  <c r="AW101" i="2"/>
  <c r="BW101" i="2" s="1"/>
  <c r="AX101" i="2"/>
  <c r="BX101" i="2" s="1"/>
  <c r="AY101" i="2"/>
  <c r="BY101" i="2" s="1"/>
  <c r="AZ101" i="2"/>
  <c r="BZ101" i="2" s="1"/>
  <c r="BA101" i="2"/>
  <c r="CA101" i="2" s="1"/>
  <c r="BB101" i="2"/>
  <c r="CB101" i="2" s="1"/>
  <c r="AR102" i="2"/>
  <c r="BR102" i="2" s="1"/>
  <c r="AS102" i="2"/>
  <c r="BS102" i="2" s="1"/>
  <c r="AT102" i="2"/>
  <c r="BT102" i="2" s="1"/>
  <c r="AU102" i="2"/>
  <c r="BU102" i="2" s="1"/>
  <c r="AV102" i="2"/>
  <c r="BV102" i="2" s="1"/>
  <c r="AW102" i="2"/>
  <c r="BW102" i="2" s="1"/>
  <c r="AX102" i="2"/>
  <c r="BX102" i="2" s="1"/>
  <c r="AY102" i="2"/>
  <c r="BY102" i="2" s="1"/>
  <c r="AZ102" i="2"/>
  <c r="BZ102" i="2" s="1"/>
  <c r="BA102" i="2"/>
  <c r="CA102" i="2" s="1"/>
  <c r="BB102" i="2"/>
  <c r="CB102" i="2" s="1"/>
  <c r="AR103" i="2"/>
  <c r="BR103" i="2" s="1"/>
  <c r="AS103" i="2"/>
  <c r="BS103" i="2" s="1"/>
  <c r="AT103" i="2"/>
  <c r="BT103" i="2" s="1"/>
  <c r="AU103" i="2"/>
  <c r="BU103" i="2" s="1"/>
  <c r="AV103" i="2"/>
  <c r="BV103" i="2" s="1"/>
  <c r="AW103" i="2"/>
  <c r="BW103" i="2" s="1"/>
  <c r="AX103" i="2"/>
  <c r="BX103" i="2" s="1"/>
  <c r="AY103" i="2"/>
  <c r="BY103" i="2" s="1"/>
  <c r="AZ103" i="2"/>
  <c r="BZ103" i="2" s="1"/>
  <c r="BA103" i="2"/>
  <c r="CA103" i="2" s="1"/>
  <c r="BB103" i="2"/>
  <c r="CB103" i="2" s="1"/>
  <c r="AR104" i="2"/>
  <c r="BR104" i="2" s="1"/>
  <c r="AS104" i="2"/>
  <c r="BS104" i="2" s="1"/>
  <c r="AT104" i="2"/>
  <c r="BT104" i="2" s="1"/>
  <c r="AU104" i="2"/>
  <c r="BU104" i="2" s="1"/>
  <c r="AV104" i="2"/>
  <c r="BV104" i="2" s="1"/>
  <c r="AW104" i="2"/>
  <c r="BW104" i="2" s="1"/>
  <c r="AX104" i="2"/>
  <c r="BX104" i="2" s="1"/>
  <c r="AY104" i="2"/>
  <c r="BY104" i="2" s="1"/>
  <c r="AZ104" i="2"/>
  <c r="BZ104" i="2" s="1"/>
  <c r="BA104" i="2"/>
  <c r="CA104" i="2" s="1"/>
  <c r="BB104" i="2"/>
  <c r="CB104" i="2" s="1"/>
  <c r="AR105" i="2"/>
  <c r="BR105" i="2" s="1"/>
  <c r="AS105" i="2"/>
  <c r="BS105" i="2" s="1"/>
  <c r="AT105" i="2"/>
  <c r="BT105" i="2" s="1"/>
  <c r="AU105" i="2"/>
  <c r="BU105" i="2" s="1"/>
  <c r="AV105" i="2"/>
  <c r="BV105" i="2" s="1"/>
  <c r="AW105" i="2"/>
  <c r="BW105" i="2" s="1"/>
  <c r="AX105" i="2"/>
  <c r="BX105" i="2" s="1"/>
  <c r="AY105" i="2"/>
  <c r="BY105" i="2" s="1"/>
  <c r="AZ105" i="2"/>
  <c r="BZ105" i="2" s="1"/>
  <c r="BA105" i="2"/>
  <c r="CA105" i="2" s="1"/>
  <c r="BB105" i="2"/>
  <c r="CB105" i="2" s="1"/>
  <c r="AQ95" i="2"/>
  <c r="AQ96" i="2"/>
  <c r="AQ97" i="2"/>
  <c r="AQ98" i="2"/>
  <c r="BQ98" i="2" s="1"/>
  <c r="AQ99" i="2"/>
  <c r="BQ99" i="2" s="1"/>
  <c r="AQ100" i="2"/>
  <c r="BQ100" i="2" s="1"/>
  <c r="AQ101" i="2"/>
  <c r="BQ101" i="2" s="1"/>
  <c r="AQ102" i="2"/>
  <c r="BQ102" i="2" s="1"/>
  <c r="AQ103" i="2"/>
  <c r="BQ103" i="2" s="1"/>
  <c r="AQ104" i="2"/>
  <c r="BQ104" i="2" s="1"/>
  <c r="AQ105" i="2"/>
  <c r="BQ105" i="2" s="1"/>
  <c r="C5" i="15"/>
  <c r="C4" i="15"/>
  <c r="C3" i="15"/>
  <c r="AO8" i="2"/>
  <c r="AO9" i="2"/>
  <c r="AO10" i="2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O24" i="2"/>
  <c r="AO25" i="2"/>
  <c r="AO26" i="2"/>
  <c r="AO27" i="2"/>
  <c r="C5" i="14"/>
  <c r="C4" i="14"/>
  <c r="C3" i="14"/>
  <c r="C5" i="13"/>
  <c r="C4" i="13"/>
  <c r="C3" i="13"/>
  <c r="C5" i="10"/>
  <c r="C4" i="10"/>
  <c r="C3" i="10"/>
  <c r="C5" i="9"/>
  <c r="C4" i="9"/>
  <c r="C3" i="9"/>
  <c r="C5" i="8"/>
  <c r="C4" i="8"/>
  <c r="C3" i="8"/>
  <c r="AF14" i="2"/>
  <c r="AI14" i="2" s="1"/>
  <c r="W14" i="2"/>
  <c r="AG14" i="2" s="1"/>
  <c r="C5" i="7"/>
  <c r="C4" i="7"/>
  <c r="C3" i="7"/>
  <c r="I5" i="6"/>
  <c r="H6" i="6" s="1"/>
  <c r="H5" i="6"/>
  <c r="W95" i="2"/>
  <c r="AG95" i="2" s="1"/>
  <c r="AN95" i="2" s="1"/>
  <c r="W96" i="2"/>
  <c r="AG96" i="2" s="1"/>
  <c r="AN96" i="2" s="1"/>
  <c r="W97" i="2"/>
  <c r="AG97" i="2" s="1"/>
  <c r="AN97" i="2" s="1"/>
  <c r="W98" i="2"/>
  <c r="AG98" i="2" s="1"/>
  <c r="AN98" i="2" s="1"/>
  <c r="W99" i="2"/>
  <c r="AG99" i="2" s="1"/>
  <c r="AN99" i="2" s="1"/>
  <c r="W100" i="2"/>
  <c r="AG100" i="2" s="1"/>
  <c r="AN100" i="2" s="1"/>
  <c r="W101" i="2"/>
  <c r="AG101" i="2" s="1"/>
  <c r="AN101" i="2" s="1"/>
  <c r="W102" i="2"/>
  <c r="AG102" i="2" s="1"/>
  <c r="AN102" i="2" s="1"/>
  <c r="W103" i="2"/>
  <c r="AG103" i="2" s="1"/>
  <c r="AN103" i="2" s="1"/>
  <c r="W104" i="2"/>
  <c r="AG104" i="2" s="1"/>
  <c r="AN104" i="2" s="1"/>
  <c r="W105" i="2"/>
  <c r="AG105" i="2" s="1"/>
  <c r="AN105" i="2" s="1"/>
  <c r="AF9" i="2"/>
  <c r="AI9" i="2" s="1"/>
  <c r="AF10" i="2"/>
  <c r="AI10" i="2" s="1"/>
  <c r="AF11" i="2"/>
  <c r="AI11" i="2" s="1"/>
  <c r="AF12" i="2"/>
  <c r="AI12" i="2" s="1"/>
  <c r="AF13" i="2"/>
  <c r="AI13" i="2" s="1"/>
  <c r="AF15" i="2"/>
  <c r="AI15" i="2" s="1"/>
  <c r="AF16" i="2"/>
  <c r="AI16" i="2" s="1"/>
  <c r="AF17" i="2"/>
  <c r="AI17" i="2" s="1"/>
  <c r="AF18" i="2"/>
  <c r="AI18" i="2" s="1"/>
  <c r="AF19" i="2"/>
  <c r="AI19" i="2" s="1"/>
  <c r="AF20" i="2"/>
  <c r="AI20" i="2" s="1"/>
  <c r="AF21" i="2"/>
  <c r="AI21" i="2" s="1"/>
  <c r="AF22" i="2"/>
  <c r="AI22" i="2" s="1"/>
  <c r="AF23" i="2"/>
  <c r="AI23" i="2" s="1"/>
  <c r="AF24" i="2"/>
  <c r="AI24" i="2" s="1"/>
  <c r="AF25" i="2"/>
  <c r="AI25" i="2" s="1"/>
  <c r="AF26" i="2"/>
  <c r="AI26" i="2" s="1"/>
  <c r="AF27" i="2"/>
  <c r="AI27" i="2" s="1"/>
  <c r="AF28" i="2"/>
  <c r="AI28" i="2" s="1"/>
  <c r="AF29" i="2"/>
  <c r="AI29" i="2" s="1"/>
  <c r="AF30" i="2"/>
  <c r="AI30" i="2" s="1"/>
  <c r="AF31" i="2"/>
  <c r="AI31" i="2" s="1"/>
  <c r="AF32" i="2"/>
  <c r="AI32" i="2" s="1"/>
  <c r="AF33" i="2"/>
  <c r="AI33" i="2" s="1"/>
  <c r="AF34" i="2"/>
  <c r="AI34" i="2" s="1"/>
  <c r="AF35" i="2"/>
  <c r="AI35" i="2" s="1"/>
  <c r="AF36" i="2"/>
  <c r="AI36" i="2" s="1"/>
  <c r="AF37" i="2"/>
  <c r="AI37" i="2" s="1"/>
  <c r="AF38" i="2"/>
  <c r="AI38" i="2" s="1"/>
  <c r="AF39" i="2"/>
  <c r="AI39" i="2" s="1"/>
  <c r="AF40" i="2"/>
  <c r="AI40" i="2" s="1"/>
  <c r="AF41" i="2"/>
  <c r="AI41" i="2" s="1"/>
  <c r="AF42" i="2"/>
  <c r="AI42" i="2" s="1"/>
  <c r="AF43" i="2"/>
  <c r="AI43" i="2" s="1"/>
  <c r="AF44" i="2"/>
  <c r="AI44" i="2" s="1"/>
  <c r="AF45" i="2"/>
  <c r="AI45" i="2" s="1"/>
  <c r="AF46" i="2"/>
  <c r="AI46" i="2" s="1"/>
  <c r="AF47" i="2"/>
  <c r="AI47" i="2" s="1"/>
  <c r="AF48" i="2"/>
  <c r="AI48" i="2" s="1"/>
  <c r="AF49" i="2"/>
  <c r="AI49" i="2" s="1"/>
  <c r="AF50" i="2"/>
  <c r="AI50" i="2" s="1"/>
  <c r="AF51" i="2"/>
  <c r="AI51" i="2" s="1"/>
  <c r="AF52" i="2"/>
  <c r="AI52" i="2" s="1"/>
  <c r="AF53" i="2"/>
  <c r="AI53" i="2" s="1"/>
  <c r="AF54" i="2"/>
  <c r="AI54" i="2" s="1"/>
  <c r="AF55" i="2"/>
  <c r="AI55" i="2" s="1"/>
  <c r="AF56" i="2"/>
  <c r="AI56" i="2" s="1"/>
  <c r="AF57" i="2"/>
  <c r="AI57" i="2" s="1"/>
  <c r="AF58" i="2"/>
  <c r="AI58" i="2" s="1"/>
  <c r="AF59" i="2"/>
  <c r="AI59" i="2" s="1"/>
  <c r="AF60" i="2"/>
  <c r="AI60" i="2" s="1"/>
  <c r="AF61" i="2"/>
  <c r="AI61" i="2" s="1"/>
  <c r="AF62" i="2"/>
  <c r="AI62" i="2" s="1"/>
  <c r="AF63" i="2"/>
  <c r="AI63" i="2" s="1"/>
  <c r="AF64" i="2"/>
  <c r="AI64" i="2" s="1"/>
  <c r="AF65" i="2"/>
  <c r="AI65" i="2" s="1"/>
  <c r="AF66" i="2"/>
  <c r="AI66" i="2" s="1"/>
  <c r="AF67" i="2"/>
  <c r="AI67" i="2" s="1"/>
  <c r="AF68" i="2"/>
  <c r="AI68" i="2" s="1"/>
  <c r="AF69" i="2"/>
  <c r="AI69" i="2" s="1"/>
  <c r="AF70" i="2"/>
  <c r="AI70" i="2" s="1"/>
  <c r="AF71" i="2"/>
  <c r="AI71" i="2" s="1"/>
  <c r="AF72" i="2"/>
  <c r="AI72" i="2" s="1"/>
  <c r="AF73" i="2"/>
  <c r="AI73" i="2" s="1"/>
  <c r="AF74" i="2"/>
  <c r="AI74" i="2" s="1"/>
  <c r="AF75" i="2"/>
  <c r="AI75" i="2" s="1"/>
  <c r="AF76" i="2"/>
  <c r="AI76" i="2" s="1"/>
  <c r="AF77" i="2"/>
  <c r="AI77" i="2" s="1"/>
  <c r="AF78" i="2"/>
  <c r="AI78" i="2" s="1"/>
  <c r="AF79" i="2"/>
  <c r="AI79" i="2" s="1"/>
  <c r="AF80" i="2"/>
  <c r="AI80" i="2" s="1"/>
  <c r="AF81" i="2"/>
  <c r="AI81" i="2" s="1"/>
  <c r="AF82" i="2"/>
  <c r="AI82" i="2" s="1"/>
  <c r="AF83" i="2"/>
  <c r="AI83" i="2" s="1"/>
  <c r="AF84" i="2"/>
  <c r="AI84" i="2" s="1"/>
  <c r="AF85" i="2"/>
  <c r="AI85" i="2" s="1"/>
  <c r="AF86" i="2"/>
  <c r="AI86" i="2" s="1"/>
  <c r="AF87" i="2"/>
  <c r="AI87" i="2" s="1"/>
  <c r="AF88" i="2"/>
  <c r="AI88" i="2" s="1"/>
  <c r="AF89" i="2"/>
  <c r="AI89" i="2" s="1"/>
  <c r="AF90" i="2"/>
  <c r="AI90" i="2" s="1"/>
  <c r="AF91" i="2"/>
  <c r="AI91" i="2" s="1"/>
  <c r="AF92" i="2"/>
  <c r="AI92" i="2" s="1"/>
  <c r="AF93" i="2"/>
  <c r="AI93" i="2" s="1"/>
  <c r="AF94" i="2"/>
  <c r="AI94" i="2" s="1"/>
  <c r="AF95" i="2"/>
  <c r="AI95" i="2" s="1"/>
  <c r="AF96" i="2"/>
  <c r="AI96" i="2" s="1"/>
  <c r="AF97" i="2"/>
  <c r="AI97" i="2" s="1"/>
  <c r="AF98" i="2"/>
  <c r="AI98" i="2" s="1"/>
  <c r="AF99" i="2"/>
  <c r="AI99" i="2" s="1"/>
  <c r="AF100" i="2"/>
  <c r="AI100" i="2" s="1"/>
  <c r="AF101" i="2"/>
  <c r="AI101" i="2" s="1"/>
  <c r="AF102" i="2"/>
  <c r="AI102" i="2" s="1"/>
  <c r="AF103" i="2"/>
  <c r="AI103" i="2" s="1"/>
  <c r="AF104" i="2"/>
  <c r="AI104" i="2" s="1"/>
  <c r="AF105" i="2"/>
  <c r="AI105" i="2" s="1"/>
  <c r="AF8" i="2"/>
  <c r="AI8" i="2" s="1"/>
  <c r="AE58" i="2"/>
  <c r="AH58" i="2" s="1"/>
  <c r="AE59" i="2"/>
  <c r="AH59" i="2" s="1"/>
  <c r="AE60" i="2"/>
  <c r="AH60" i="2" s="1"/>
  <c r="AE61" i="2"/>
  <c r="AH61" i="2" s="1"/>
  <c r="AE62" i="2"/>
  <c r="AH62" i="2" s="1"/>
  <c r="AE63" i="2"/>
  <c r="AH63" i="2" s="1"/>
  <c r="AE64" i="2"/>
  <c r="AH64" i="2" s="1"/>
  <c r="AE65" i="2"/>
  <c r="AH65" i="2" s="1"/>
  <c r="AE66" i="2"/>
  <c r="AH66" i="2" s="1"/>
  <c r="AE67" i="2"/>
  <c r="AH67" i="2" s="1"/>
  <c r="AE68" i="2"/>
  <c r="AH68" i="2" s="1"/>
  <c r="AE69" i="2"/>
  <c r="AH69" i="2" s="1"/>
  <c r="AE70" i="2"/>
  <c r="AH70" i="2" s="1"/>
  <c r="AE71" i="2"/>
  <c r="AH71" i="2" s="1"/>
  <c r="AE72" i="2"/>
  <c r="AH72" i="2" s="1"/>
  <c r="AE73" i="2"/>
  <c r="AH73" i="2" s="1"/>
  <c r="AE74" i="2"/>
  <c r="AH74" i="2" s="1"/>
  <c r="AE75" i="2"/>
  <c r="AH75" i="2" s="1"/>
  <c r="AE76" i="2"/>
  <c r="AH76" i="2" s="1"/>
  <c r="AE77" i="2"/>
  <c r="AH77" i="2" s="1"/>
  <c r="AE78" i="2"/>
  <c r="AH78" i="2" s="1"/>
  <c r="AE79" i="2"/>
  <c r="AH79" i="2" s="1"/>
  <c r="AE80" i="2"/>
  <c r="AH80" i="2" s="1"/>
  <c r="AE81" i="2"/>
  <c r="AH81" i="2" s="1"/>
  <c r="AE82" i="2"/>
  <c r="AH82" i="2" s="1"/>
  <c r="AE83" i="2"/>
  <c r="AH83" i="2" s="1"/>
  <c r="AE84" i="2"/>
  <c r="AH84" i="2" s="1"/>
  <c r="AE85" i="2"/>
  <c r="AH85" i="2" s="1"/>
  <c r="AE86" i="2"/>
  <c r="AH86" i="2" s="1"/>
  <c r="AE87" i="2"/>
  <c r="AH87" i="2" s="1"/>
  <c r="AE88" i="2"/>
  <c r="AH88" i="2" s="1"/>
  <c r="AE89" i="2"/>
  <c r="AH89" i="2" s="1"/>
  <c r="AE90" i="2"/>
  <c r="AH90" i="2" s="1"/>
  <c r="AE91" i="2"/>
  <c r="AH91" i="2" s="1"/>
  <c r="AE92" i="2"/>
  <c r="AH92" i="2" s="1"/>
  <c r="AE93" i="2"/>
  <c r="AH93" i="2" s="1"/>
  <c r="AE94" i="2"/>
  <c r="AH94" i="2" s="1"/>
  <c r="AD95" i="2"/>
  <c r="AE95" i="2"/>
  <c r="AH95" i="2" s="1"/>
  <c r="AD96" i="2"/>
  <c r="AE96" i="2"/>
  <c r="AH96" i="2" s="1"/>
  <c r="AD97" i="2"/>
  <c r="AE97" i="2"/>
  <c r="AH97" i="2" s="1"/>
  <c r="AD98" i="2"/>
  <c r="AE98" i="2"/>
  <c r="AH98" i="2" s="1"/>
  <c r="AD99" i="2"/>
  <c r="AE99" i="2"/>
  <c r="AH99" i="2" s="1"/>
  <c r="AD100" i="2"/>
  <c r="AE100" i="2"/>
  <c r="AH100" i="2" s="1"/>
  <c r="AD101" i="2"/>
  <c r="AE101" i="2"/>
  <c r="AH101" i="2" s="1"/>
  <c r="AD102" i="2"/>
  <c r="AE102" i="2"/>
  <c r="AH102" i="2" s="1"/>
  <c r="AD103" i="2"/>
  <c r="AE103" i="2"/>
  <c r="AH103" i="2" s="1"/>
  <c r="AD104" i="2"/>
  <c r="AE104" i="2"/>
  <c r="AH104" i="2" s="1"/>
  <c r="AD105" i="2"/>
  <c r="AE105" i="2"/>
  <c r="AH105" i="2" s="1"/>
  <c r="W11" i="2"/>
  <c r="AG11" i="2" s="1"/>
  <c r="W18" i="2"/>
  <c r="AG18" i="2" s="1"/>
  <c r="AN18" i="2" s="1"/>
  <c r="W19" i="2"/>
  <c r="AG19" i="2" s="1"/>
  <c r="AN19" i="2" s="1"/>
  <c r="W20" i="2"/>
  <c r="AG20" i="2" s="1"/>
  <c r="AN20" i="2" s="1"/>
  <c r="W21" i="2"/>
  <c r="AG21" i="2" s="1"/>
  <c r="AN21" i="2" s="1"/>
  <c r="W26" i="2"/>
  <c r="AG26" i="2" s="1"/>
  <c r="AN26" i="2" s="1"/>
  <c r="W29" i="2"/>
  <c r="AG29" i="2" s="1"/>
  <c r="AN29" i="2" s="1"/>
  <c r="C5" i="5"/>
  <c r="C4" i="5"/>
  <c r="C3" i="5"/>
  <c r="C5" i="3"/>
  <c r="C4" i="3"/>
  <c r="C3" i="3"/>
  <c r="C4" i="2"/>
  <c r="C3" i="2"/>
  <c r="D132" i="18"/>
  <c r="D131" i="18"/>
  <c r="E113" i="18"/>
  <c r="D113" i="18"/>
  <c r="C19" i="15"/>
  <c r="D12" i="18" l="1"/>
  <c r="E12" i="18" s="1"/>
  <c r="F12" i="18" s="1"/>
  <c r="H5" i="16"/>
  <c r="V55" i="2"/>
  <c r="AD55" i="2" s="1"/>
  <c r="W55" i="2"/>
  <c r="AG55" i="2" s="1"/>
  <c r="AN55" i="2" s="1"/>
  <c r="W46" i="2"/>
  <c r="AG46" i="2" s="1"/>
  <c r="AN46" i="2" s="1"/>
  <c r="V46" i="2"/>
  <c r="AD46" i="2" s="1"/>
  <c r="V38" i="2"/>
  <c r="AD38" i="2" s="1"/>
  <c r="AL38" i="2" s="1"/>
  <c r="W38" i="2"/>
  <c r="AG38" i="2" s="1"/>
  <c r="V37" i="2"/>
  <c r="AD37" i="2" s="1"/>
  <c r="W37" i="2"/>
  <c r="AG37" i="2" s="1"/>
  <c r="AN37" i="2" s="1"/>
  <c r="V25" i="2"/>
  <c r="AD25" i="2" s="1"/>
  <c r="AL25" i="2" s="1"/>
  <c r="W25" i="2"/>
  <c r="AG25" i="2" s="1"/>
  <c r="V16" i="2"/>
  <c r="AD16" i="2" s="1"/>
  <c r="W16" i="2"/>
  <c r="AG16" i="2" s="1"/>
  <c r="AN16" i="2" s="1"/>
  <c r="V15" i="2"/>
  <c r="AD15" i="2" s="1"/>
  <c r="W15" i="2"/>
  <c r="AG15" i="2" s="1"/>
  <c r="AN15" i="2" s="1"/>
  <c r="V13" i="2"/>
  <c r="AD13" i="2" s="1"/>
  <c r="W13" i="2"/>
  <c r="AG13" i="2" s="1"/>
  <c r="AN13" i="2" s="1"/>
  <c r="V12" i="2"/>
  <c r="AD12" i="2" s="1"/>
  <c r="AL12" i="2" s="1"/>
  <c r="W12" i="2"/>
  <c r="AG12" i="2" s="1"/>
  <c r="V10" i="2"/>
  <c r="AD10" i="2" s="1"/>
  <c r="AL10" i="2" s="1"/>
  <c r="W10" i="2"/>
  <c r="AG10" i="2" s="1"/>
  <c r="V9" i="2"/>
  <c r="AD9" i="2" s="1"/>
  <c r="AL9" i="2" s="1"/>
  <c r="W9" i="2"/>
  <c r="AG9" i="2" s="1"/>
  <c r="AN47" i="2"/>
  <c r="AN28" i="2"/>
  <c r="AN43" i="2"/>
  <c r="AN50" i="2"/>
  <c r="D67" i="18"/>
  <c r="E67" i="18" s="1"/>
  <c r="I50" i="5"/>
  <c r="M50" i="5" s="1"/>
  <c r="BL9" i="2"/>
  <c r="BE9" i="2"/>
  <c r="BN9" i="2"/>
  <c r="BJ9" i="2"/>
  <c r="BG9" i="2"/>
  <c r="BO9" i="2"/>
  <c r="BK9" i="2"/>
  <c r="BI9" i="2"/>
  <c r="BF9" i="2"/>
  <c r="BH9" i="2"/>
  <c r="BM9" i="2"/>
  <c r="BD9" i="2"/>
  <c r="BI10" i="2"/>
  <c r="BD10" i="2"/>
  <c r="BH10" i="2"/>
  <c r="BO10" i="2"/>
  <c r="BE10" i="2"/>
  <c r="BN10" i="2"/>
  <c r="BL10" i="2"/>
  <c r="BF10" i="2"/>
  <c r="BM10" i="2"/>
  <c r="BG10" i="2"/>
  <c r="BJ10" i="2"/>
  <c r="BK10" i="2"/>
  <c r="BO11" i="2"/>
  <c r="BL11" i="2"/>
  <c r="BJ11" i="2"/>
  <c r="BK11" i="2"/>
  <c r="BE11" i="2"/>
  <c r="BH11" i="2"/>
  <c r="BI11" i="2"/>
  <c r="BD11" i="2"/>
  <c r="BN11" i="2"/>
  <c r="BF11" i="2"/>
  <c r="BG11" i="2"/>
  <c r="BM11" i="2"/>
  <c r="BO12" i="2"/>
  <c r="BL12" i="2"/>
  <c r="BG12" i="2"/>
  <c r="BJ12" i="2"/>
  <c r="BM12" i="2"/>
  <c r="BH12" i="2"/>
  <c r="BE12" i="2"/>
  <c r="BF12" i="2"/>
  <c r="BK12" i="2"/>
  <c r="BN12" i="2"/>
  <c r="BI12" i="2"/>
  <c r="BD12" i="2"/>
  <c r="BO13" i="2"/>
  <c r="BE13" i="2"/>
  <c r="BI13" i="2"/>
  <c r="BH13" i="2"/>
  <c r="BJ13" i="2"/>
  <c r="BK13" i="2"/>
  <c r="BG13" i="2"/>
  <c r="BD13" i="2"/>
  <c r="BM13" i="2"/>
  <c r="BN13" i="2"/>
  <c r="BL13" i="2"/>
  <c r="BF13" i="2"/>
  <c r="BD14" i="2"/>
  <c r="BH14" i="2"/>
  <c r="BF14" i="2"/>
  <c r="BJ14" i="2"/>
  <c r="BM14" i="2"/>
  <c r="BI14" i="2"/>
  <c r="BK14" i="2"/>
  <c r="BG14" i="2"/>
  <c r="BL14" i="2"/>
  <c r="BN14" i="2"/>
  <c r="BE14" i="2"/>
  <c r="BO14" i="2"/>
  <c r="BK15" i="2"/>
  <c r="BH15" i="2"/>
  <c r="BD15" i="2"/>
  <c r="BJ15" i="2"/>
  <c r="BG15" i="2"/>
  <c r="BN15" i="2"/>
  <c r="BE15" i="2"/>
  <c r="BI15" i="2"/>
  <c r="BF15" i="2"/>
  <c r="BM15" i="2"/>
  <c r="BL15" i="2"/>
  <c r="BO15" i="2"/>
  <c r="BN16" i="2"/>
  <c r="BL16" i="2"/>
  <c r="BG16" i="2"/>
  <c r="BI16" i="2"/>
  <c r="BH16" i="2"/>
  <c r="BO16" i="2"/>
  <c r="BJ16" i="2"/>
  <c r="BD16" i="2"/>
  <c r="BE16" i="2"/>
  <c r="BK16" i="2"/>
  <c r="BM16" i="2"/>
  <c r="BF16" i="2"/>
  <c r="BE17" i="2"/>
  <c r="BL17" i="2"/>
  <c r="BJ17" i="2"/>
  <c r="BK17" i="2"/>
  <c r="BO17" i="2"/>
  <c r="BG17" i="2"/>
  <c r="BF17" i="2"/>
  <c r="BH17" i="2"/>
  <c r="BD17" i="2"/>
  <c r="BM17" i="2"/>
  <c r="BN17" i="2"/>
  <c r="BI17" i="2"/>
  <c r="BM18" i="2"/>
  <c r="BL18" i="2"/>
  <c r="BF18" i="2"/>
  <c r="BK18" i="2"/>
  <c r="BO18" i="2"/>
  <c r="BJ18" i="2"/>
  <c r="BN18" i="2"/>
  <c r="BG18" i="2"/>
  <c r="BH18" i="2"/>
  <c r="BD18" i="2"/>
  <c r="BI18" i="2"/>
  <c r="BE18" i="2"/>
  <c r="BL19" i="2"/>
  <c r="BJ19" i="2"/>
  <c r="BD19" i="2"/>
  <c r="BE19" i="2"/>
  <c r="BN19" i="2"/>
  <c r="BM19" i="2"/>
  <c r="BO19" i="2"/>
  <c r="BH19" i="2"/>
  <c r="BI19" i="2"/>
  <c r="BG19" i="2"/>
  <c r="BF19" i="2"/>
  <c r="BK19" i="2"/>
  <c r="BH20" i="2"/>
  <c r="BE20" i="2"/>
  <c r="BN20" i="2"/>
  <c r="BI20" i="2"/>
  <c r="BG20" i="2"/>
  <c r="BD20" i="2"/>
  <c r="BJ20" i="2"/>
  <c r="BM20" i="2"/>
  <c r="BF20" i="2"/>
  <c r="BO20" i="2"/>
  <c r="BL20" i="2"/>
  <c r="BK20" i="2"/>
  <c r="BJ21" i="2"/>
  <c r="BH21" i="2"/>
  <c r="BI21" i="2"/>
  <c r="BD21" i="2"/>
  <c r="BN21" i="2"/>
  <c r="BE21" i="2"/>
  <c r="BK21" i="2"/>
  <c r="BF21" i="2"/>
  <c r="BG21" i="2"/>
  <c r="BM21" i="2"/>
  <c r="BO21" i="2"/>
  <c r="BL21" i="2"/>
  <c r="BE22" i="2"/>
  <c r="BH22" i="2"/>
  <c r="BM22" i="2"/>
  <c r="BF22" i="2"/>
  <c r="BI22" i="2"/>
  <c r="BG22" i="2"/>
  <c r="BN22" i="2"/>
  <c r="BO22" i="2"/>
  <c r="BJ22" i="2"/>
  <c r="BL22" i="2"/>
  <c r="BD22" i="2"/>
  <c r="BK22" i="2"/>
  <c r="BH23" i="2"/>
  <c r="BM23" i="2"/>
  <c r="BN23" i="2"/>
  <c r="BI23" i="2"/>
  <c r="BK23" i="2"/>
  <c r="BO23" i="2"/>
  <c r="BL23" i="2"/>
  <c r="BG23" i="2"/>
  <c r="BD23" i="2"/>
  <c r="BE23" i="2"/>
  <c r="BJ23" i="2"/>
  <c r="BF23" i="2"/>
  <c r="BM24" i="2"/>
  <c r="BK24" i="2"/>
  <c r="BH24" i="2"/>
  <c r="BE24" i="2"/>
  <c r="BL24" i="2"/>
  <c r="BI24" i="2"/>
  <c r="BD24" i="2"/>
  <c r="BJ24" i="2"/>
  <c r="BF24" i="2"/>
  <c r="BN24" i="2"/>
  <c r="BG24" i="2"/>
  <c r="BO24" i="2"/>
  <c r="BO25" i="2"/>
  <c r="BD25" i="2"/>
  <c r="BF25" i="2"/>
  <c r="BH25" i="2"/>
  <c r="BI25" i="2"/>
  <c r="BG25" i="2"/>
  <c r="BM25" i="2"/>
  <c r="BE25" i="2"/>
  <c r="BN25" i="2"/>
  <c r="BK25" i="2"/>
  <c r="BL25" i="2"/>
  <c r="BJ25" i="2"/>
  <c r="BG26" i="2"/>
  <c r="BO26" i="2"/>
  <c r="BD26" i="2"/>
  <c r="BF26" i="2"/>
  <c r="BI26" i="2"/>
  <c r="BJ26" i="2"/>
  <c r="BK26" i="2"/>
  <c r="BH26" i="2"/>
  <c r="BM26" i="2"/>
  <c r="BN26" i="2"/>
  <c r="BE26" i="2"/>
  <c r="BL26" i="2"/>
  <c r="BF27" i="2"/>
  <c r="BD27" i="2"/>
  <c r="BE27" i="2"/>
  <c r="BG27" i="2"/>
  <c r="BN27" i="2"/>
  <c r="BJ27" i="2"/>
  <c r="BK27" i="2"/>
  <c r="BI27" i="2"/>
  <c r="BO27" i="2"/>
  <c r="BH27" i="2"/>
  <c r="BM27" i="2"/>
  <c r="BL28" i="2"/>
  <c r="BN28" i="2"/>
  <c r="BO28" i="2"/>
  <c r="BE28" i="2"/>
  <c r="BJ28" i="2"/>
  <c r="BI28" i="2"/>
  <c r="BK28" i="2"/>
  <c r="BF28" i="2"/>
  <c r="BH28" i="2"/>
  <c r="BD28" i="2"/>
  <c r="BM28" i="2"/>
  <c r="BG28" i="2"/>
  <c r="BJ29" i="2"/>
  <c r="BN29" i="2"/>
  <c r="BE29" i="2"/>
  <c r="BO29" i="2"/>
  <c r="BG29" i="2"/>
  <c r="BH29" i="2"/>
  <c r="BD29" i="2"/>
  <c r="BI29" i="2"/>
  <c r="BF29" i="2"/>
  <c r="BL29" i="2"/>
  <c r="BM29" i="2"/>
  <c r="BK29" i="2"/>
  <c r="BI30" i="2"/>
  <c r="BO30" i="2"/>
  <c r="BE30" i="2"/>
  <c r="BN30" i="2"/>
  <c r="BF30" i="2"/>
  <c r="BD30" i="2"/>
  <c r="BM30" i="2"/>
  <c r="BL30" i="2"/>
  <c r="BK30" i="2"/>
  <c r="BG30" i="2"/>
  <c r="BJ30" i="2"/>
  <c r="BH30" i="2"/>
  <c r="BG31" i="2"/>
  <c r="BM31" i="2"/>
  <c r="BJ31" i="2"/>
  <c r="BI31" i="2"/>
  <c r="BD31" i="2"/>
  <c r="BK31" i="2"/>
  <c r="BH31" i="2"/>
  <c r="BL31" i="2"/>
  <c r="BO31" i="2"/>
  <c r="BE31" i="2"/>
  <c r="BF31" i="2"/>
  <c r="BN31" i="2"/>
  <c r="BH32" i="2"/>
  <c r="BL32" i="2"/>
  <c r="BD32" i="2"/>
  <c r="BJ32" i="2"/>
  <c r="BO32" i="2"/>
  <c r="BE32" i="2"/>
  <c r="BG32" i="2"/>
  <c r="BI32" i="2"/>
  <c r="BK32" i="2"/>
  <c r="BF32" i="2"/>
  <c r="BM32" i="2"/>
  <c r="BN32" i="2"/>
  <c r="BD33" i="2"/>
  <c r="BE33" i="2"/>
  <c r="BO33" i="2"/>
  <c r="BN33" i="2"/>
  <c r="BH33" i="2"/>
  <c r="BL33" i="2"/>
  <c r="BM33" i="2"/>
  <c r="BF33" i="2"/>
  <c r="BG33" i="2"/>
  <c r="BK33" i="2"/>
  <c r="BJ33" i="2"/>
  <c r="BI33" i="2"/>
  <c r="BD34" i="2"/>
  <c r="BO34" i="2"/>
  <c r="BL34" i="2"/>
  <c r="BN34" i="2"/>
  <c r="BE34" i="2"/>
  <c r="BJ34" i="2"/>
  <c r="BM34" i="2"/>
  <c r="BG34" i="2"/>
  <c r="BK34" i="2"/>
  <c r="BF34" i="2"/>
  <c r="BI34" i="2"/>
  <c r="BH34" i="2"/>
  <c r="BD35" i="2"/>
  <c r="BO35" i="2"/>
  <c r="BL35" i="2"/>
  <c r="BF35" i="2"/>
  <c r="BM35" i="2"/>
  <c r="BJ35" i="2"/>
  <c r="BI35" i="2"/>
  <c r="BN35" i="2"/>
  <c r="BK35" i="2"/>
  <c r="BG35" i="2"/>
  <c r="BE35" i="2"/>
  <c r="BH35" i="2"/>
  <c r="BH36" i="2"/>
  <c r="BG36" i="2"/>
  <c r="BM36" i="2"/>
  <c r="BN36" i="2"/>
  <c r="BI36" i="2"/>
  <c r="BJ36" i="2"/>
  <c r="BD36" i="2"/>
  <c r="BL36" i="2"/>
  <c r="BE36" i="2"/>
  <c r="BK36" i="2"/>
  <c r="BO36" i="2"/>
  <c r="BF36" i="2"/>
  <c r="BH37" i="2"/>
  <c r="BO37" i="2"/>
  <c r="BK37" i="2"/>
  <c r="BD37" i="2"/>
  <c r="BG37" i="2"/>
  <c r="BI37" i="2"/>
  <c r="BL37" i="2"/>
  <c r="BN37" i="2"/>
  <c r="BE37" i="2"/>
  <c r="BF37" i="2"/>
  <c r="BJ37" i="2"/>
  <c r="BM37" i="2"/>
  <c r="BK38" i="2"/>
  <c r="BF38" i="2"/>
  <c r="BM38" i="2"/>
  <c r="BI38" i="2"/>
  <c r="BH38" i="2"/>
  <c r="BE38" i="2"/>
  <c r="BL38" i="2"/>
  <c r="BO38" i="2"/>
  <c r="BJ38" i="2"/>
  <c r="BG38" i="2"/>
  <c r="BN38" i="2"/>
  <c r="BD38" i="2"/>
  <c r="BN39" i="2"/>
  <c r="BI39" i="2"/>
  <c r="BJ39" i="2"/>
  <c r="BK39" i="2"/>
  <c r="BE39" i="2"/>
  <c r="BF39" i="2"/>
  <c r="BM39" i="2"/>
  <c r="BL39" i="2"/>
  <c r="BD39" i="2"/>
  <c r="BO39" i="2"/>
  <c r="BG39" i="2"/>
  <c r="BH39" i="2"/>
  <c r="BN40" i="2"/>
  <c r="BM40" i="2"/>
  <c r="BH40" i="2"/>
  <c r="BK40" i="2"/>
  <c r="BL40" i="2"/>
  <c r="BG40" i="2"/>
  <c r="BE40" i="2"/>
  <c r="BO40" i="2"/>
  <c r="BI40" i="2"/>
  <c r="BF40" i="2"/>
  <c r="BJ40" i="2"/>
  <c r="BD40" i="2"/>
  <c r="BI41" i="2"/>
  <c r="BG41" i="2"/>
  <c r="BE41" i="2"/>
  <c r="BJ41" i="2"/>
  <c r="BK41" i="2"/>
  <c r="BF41" i="2"/>
  <c r="BO41" i="2"/>
  <c r="BM41" i="2"/>
  <c r="BH41" i="2"/>
  <c r="BN41" i="2"/>
  <c r="BD41" i="2"/>
  <c r="BL41" i="2"/>
  <c r="BH42" i="2"/>
  <c r="BD42" i="2"/>
  <c r="BO42" i="2"/>
  <c r="BM42" i="2"/>
  <c r="BK42" i="2"/>
  <c r="BF42" i="2"/>
  <c r="BG42" i="2"/>
  <c r="BN42" i="2"/>
  <c r="BL42" i="2"/>
  <c r="BI42" i="2"/>
  <c r="BJ42" i="2"/>
  <c r="BE42" i="2"/>
  <c r="BH43" i="2"/>
  <c r="BJ43" i="2"/>
  <c r="BK43" i="2"/>
  <c r="BE43" i="2"/>
  <c r="BN43" i="2"/>
  <c r="BM43" i="2"/>
  <c r="BG43" i="2"/>
  <c r="BO43" i="2"/>
  <c r="BI43" i="2"/>
  <c r="BD43" i="2"/>
  <c r="BL43" i="2"/>
  <c r="BF43" i="2"/>
  <c r="BI44" i="2"/>
  <c r="BD44" i="2"/>
  <c r="BH44" i="2"/>
  <c r="BO44" i="2"/>
  <c r="BM44" i="2"/>
  <c r="BF44" i="2"/>
  <c r="BG44" i="2"/>
  <c r="BK44" i="2"/>
  <c r="BN44" i="2"/>
  <c r="BJ44" i="2"/>
  <c r="BE44" i="2"/>
  <c r="BL44" i="2"/>
  <c r="BE45" i="2"/>
  <c r="BI45" i="2"/>
  <c r="BN45" i="2"/>
  <c r="BO45" i="2"/>
  <c r="BG45" i="2"/>
  <c r="BM45" i="2"/>
  <c r="BH45" i="2"/>
  <c r="BJ45" i="2"/>
  <c r="BD45" i="2"/>
  <c r="BK45" i="2"/>
  <c r="BL45" i="2"/>
  <c r="BF45" i="2"/>
  <c r="BO46" i="2"/>
  <c r="BJ46" i="2"/>
  <c r="BI46" i="2"/>
  <c r="BL46" i="2"/>
  <c r="BK46" i="2"/>
  <c r="BG46" i="2"/>
  <c r="BD46" i="2"/>
  <c r="BN46" i="2"/>
  <c r="BF46" i="2"/>
  <c r="BH46" i="2"/>
  <c r="BE46" i="2"/>
  <c r="BM46" i="2"/>
  <c r="BJ47" i="2"/>
  <c r="BK47" i="2"/>
  <c r="BI47" i="2"/>
  <c r="BF47" i="2"/>
  <c r="BO47" i="2"/>
  <c r="BL47" i="2"/>
  <c r="BE47" i="2"/>
  <c r="BD47" i="2"/>
  <c r="BH47" i="2"/>
  <c r="BG47" i="2"/>
  <c r="BM47" i="2"/>
  <c r="BN47" i="2"/>
  <c r="BE48" i="2"/>
  <c r="BO48" i="2"/>
  <c r="BG48" i="2"/>
  <c r="BL48" i="2"/>
  <c r="BI48" i="2"/>
  <c r="BF48" i="2"/>
  <c r="BK48" i="2"/>
  <c r="BN48" i="2"/>
  <c r="BJ48" i="2"/>
  <c r="BM48" i="2"/>
  <c r="BH48" i="2"/>
  <c r="BD48" i="2"/>
  <c r="BN49" i="2"/>
  <c r="BO49" i="2"/>
  <c r="BG49" i="2"/>
  <c r="BE49" i="2"/>
  <c r="BH49" i="2"/>
  <c r="BF49" i="2"/>
  <c r="BK49" i="2"/>
  <c r="BI49" i="2"/>
  <c r="BJ49" i="2"/>
  <c r="BL49" i="2"/>
  <c r="BM49" i="2"/>
  <c r="BD49" i="2"/>
  <c r="BF50" i="2"/>
  <c r="BL50" i="2"/>
  <c r="BK50" i="2"/>
  <c r="BM50" i="2"/>
  <c r="BO50" i="2"/>
  <c r="BE50" i="2"/>
  <c r="BJ50" i="2"/>
  <c r="BH50" i="2"/>
  <c r="BG50" i="2"/>
  <c r="BN50" i="2"/>
  <c r="BI50" i="2"/>
  <c r="BD50" i="2"/>
  <c r="BM51" i="2"/>
  <c r="BG51" i="2"/>
  <c r="BI51" i="2"/>
  <c r="BN51" i="2"/>
  <c r="BK51" i="2"/>
  <c r="BL51" i="2"/>
  <c r="BJ51" i="2"/>
  <c r="BE51" i="2"/>
  <c r="BO51" i="2"/>
  <c r="BH51" i="2"/>
  <c r="BF51" i="2"/>
  <c r="BD51" i="2"/>
  <c r="BM52" i="2"/>
  <c r="BE52" i="2"/>
  <c r="BN52" i="2"/>
  <c r="BG52" i="2"/>
  <c r="BH52" i="2"/>
  <c r="BF52" i="2"/>
  <c r="BI52" i="2"/>
  <c r="BO52" i="2"/>
  <c r="BK52" i="2"/>
  <c r="BL52" i="2"/>
  <c r="BJ52" i="2"/>
  <c r="BD52" i="2"/>
  <c r="BE53" i="2"/>
  <c r="BJ53" i="2"/>
  <c r="BG53" i="2"/>
  <c r="BO53" i="2"/>
  <c r="BK53" i="2"/>
  <c r="BN53" i="2"/>
  <c r="BF53" i="2"/>
  <c r="BH53" i="2"/>
  <c r="BL53" i="2"/>
  <c r="BI53" i="2"/>
  <c r="BM53" i="2"/>
  <c r="BD53" i="2"/>
  <c r="BG54" i="2"/>
  <c r="BH54" i="2"/>
  <c r="BF54" i="2"/>
  <c r="BE54" i="2"/>
  <c r="BO54" i="2"/>
  <c r="BN54" i="2"/>
  <c r="BM54" i="2"/>
  <c r="BL54" i="2"/>
  <c r="BJ54" i="2"/>
  <c r="BI54" i="2"/>
  <c r="BK54" i="2"/>
  <c r="BD54" i="2"/>
  <c r="BJ55" i="2"/>
  <c r="BL55" i="2"/>
  <c r="BK55" i="2"/>
  <c r="BO55" i="2"/>
  <c r="BI55" i="2"/>
  <c r="BM55" i="2"/>
  <c r="BG55" i="2"/>
  <c r="BN55" i="2"/>
  <c r="BD55" i="2"/>
  <c r="BH55" i="2"/>
  <c r="BE55" i="2"/>
  <c r="BF55" i="2"/>
  <c r="BM56" i="2"/>
  <c r="BL56" i="2"/>
  <c r="BF56" i="2"/>
  <c r="BH56" i="2"/>
  <c r="BO56" i="2"/>
  <c r="BD56" i="2"/>
  <c r="BK56" i="2"/>
  <c r="BI56" i="2"/>
  <c r="BE56" i="2"/>
  <c r="BG56" i="2"/>
  <c r="BN56" i="2"/>
  <c r="BJ56" i="2"/>
  <c r="BG57" i="2"/>
  <c r="BL57" i="2"/>
  <c r="BJ57" i="2"/>
  <c r="BH57" i="2"/>
  <c r="BE57" i="2"/>
  <c r="BM57" i="2"/>
  <c r="BN57" i="2"/>
  <c r="BI57" i="2"/>
  <c r="BF57" i="2"/>
  <c r="BD57" i="2"/>
  <c r="BK57" i="2"/>
  <c r="BO57" i="2"/>
  <c r="BE58" i="2"/>
  <c r="BF58" i="2"/>
  <c r="BD58" i="2"/>
  <c r="BH58" i="2"/>
  <c r="BO58" i="2"/>
  <c r="BG58" i="2"/>
  <c r="BI58" i="2"/>
  <c r="BL58" i="2"/>
  <c r="BM58" i="2"/>
  <c r="BN58" i="2"/>
  <c r="BK58" i="2"/>
  <c r="BJ58" i="2"/>
  <c r="BF59" i="2"/>
  <c r="BN59" i="2"/>
  <c r="BL59" i="2"/>
  <c r="BI59" i="2"/>
  <c r="BK59" i="2"/>
  <c r="BJ59" i="2"/>
  <c r="BH59" i="2"/>
  <c r="BE59" i="2"/>
  <c r="BD59" i="2"/>
  <c r="BO59" i="2"/>
  <c r="BG59" i="2"/>
  <c r="BM59" i="2"/>
  <c r="BI60" i="2"/>
  <c r="BO60" i="2"/>
  <c r="BH60" i="2"/>
  <c r="BD60" i="2"/>
  <c r="BJ60" i="2"/>
  <c r="BL60" i="2"/>
  <c r="BG60" i="2"/>
  <c r="BF60" i="2"/>
  <c r="BM60" i="2"/>
  <c r="BK60" i="2"/>
  <c r="BN60" i="2"/>
  <c r="BE60" i="2"/>
  <c r="BH61" i="2"/>
  <c r="BE61" i="2"/>
  <c r="BD61" i="2"/>
  <c r="BN61" i="2"/>
  <c r="BF61" i="2"/>
  <c r="BK61" i="2"/>
  <c r="BG61" i="2"/>
  <c r="BL61" i="2"/>
  <c r="BJ61" i="2"/>
  <c r="BI61" i="2"/>
  <c r="BM61" i="2"/>
  <c r="BO61" i="2"/>
  <c r="BJ62" i="2"/>
  <c r="BD62" i="2"/>
  <c r="BO62" i="2"/>
  <c r="BK62" i="2"/>
  <c r="BN62" i="2"/>
  <c r="BM62" i="2"/>
  <c r="BF62" i="2"/>
  <c r="BE62" i="2"/>
  <c r="BH62" i="2"/>
  <c r="BG62" i="2"/>
  <c r="BL62" i="2"/>
  <c r="BI62" i="2"/>
  <c r="BH63" i="2"/>
  <c r="BE63" i="2"/>
  <c r="BN63" i="2"/>
  <c r="BL63" i="2"/>
  <c r="BK63" i="2"/>
  <c r="BJ63" i="2"/>
  <c r="BI63" i="2"/>
  <c r="BG63" i="2"/>
  <c r="BF63" i="2"/>
  <c r="BO63" i="2"/>
  <c r="BM63" i="2"/>
  <c r="BD63" i="2"/>
  <c r="BO64" i="2"/>
  <c r="BN64" i="2"/>
  <c r="BM64" i="2"/>
  <c r="BE64" i="2"/>
  <c r="BJ64" i="2"/>
  <c r="BK64" i="2"/>
  <c r="BI64" i="2"/>
  <c r="BF64" i="2"/>
  <c r="BG64" i="2"/>
  <c r="BH64" i="2"/>
  <c r="BL64" i="2"/>
  <c r="BD64" i="2"/>
  <c r="BL65" i="2"/>
  <c r="BN65" i="2"/>
  <c r="BM65" i="2"/>
  <c r="BO65" i="2"/>
  <c r="BH65" i="2"/>
  <c r="BF65" i="2"/>
  <c r="BG65" i="2"/>
  <c r="BI65" i="2"/>
  <c r="BE65" i="2"/>
  <c r="BJ65" i="2"/>
  <c r="BK65" i="2"/>
  <c r="BD65" i="2"/>
  <c r="BN66" i="2"/>
  <c r="BF66" i="2"/>
  <c r="BI66" i="2"/>
  <c r="BK66" i="2"/>
  <c r="BH66" i="2"/>
  <c r="BM66" i="2"/>
  <c r="BJ66" i="2"/>
  <c r="BG66" i="2"/>
  <c r="BO66" i="2"/>
  <c r="BL66" i="2"/>
  <c r="BE66" i="2"/>
  <c r="BD66" i="2"/>
  <c r="BN67" i="2"/>
  <c r="BJ67" i="2"/>
  <c r="BI67" i="2"/>
  <c r="BL67" i="2"/>
  <c r="BO67" i="2"/>
  <c r="BM67" i="2"/>
  <c r="BF67" i="2"/>
  <c r="BK67" i="2"/>
  <c r="BH67" i="2"/>
  <c r="BG67" i="2"/>
  <c r="BE67" i="2"/>
  <c r="BD67" i="2"/>
  <c r="BM68" i="2"/>
  <c r="BJ68" i="2"/>
  <c r="BG68" i="2"/>
  <c r="BI68" i="2"/>
  <c r="BH68" i="2"/>
  <c r="BK68" i="2"/>
  <c r="BE68" i="2"/>
  <c r="BL68" i="2"/>
  <c r="BN68" i="2"/>
  <c r="BO68" i="2"/>
  <c r="BF68" i="2"/>
  <c r="BD68" i="2"/>
  <c r="BN69" i="2"/>
  <c r="BF69" i="2"/>
  <c r="BM69" i="2"/>
  <c r="BJ69" i="2"/>
  <c r="BH69" i="2"/>
  <c r="BE69" i="2"/>
  <c r="BG69" i="2"/>
  <c r="BI69" i="2"/>
  <c r="BO69" i="2"/>
  <c r="BL69" i="2"/>
  <c r="BK69" i="2"/>
  <c r="BD69" i="2"/>
  <c r="BJ70" i="2"/>
  <c r="BF70" i="2"/>
  <c r="BE70" i="2"/>
  <c r="BH70" i="2"/>
  <c r="BL70" i="2"/>
  <c r="BG70" i="2"/>
  <c r="BO70" i="2"/>
  <c r="BI70" i="2"/>
  <c r="BK70" i="2"/>
  <c r="BM70" i="2"/>
  <c r="BN70" i="2"/>
  <c r="BD70" i="2"/>
  <c r="BF71" i="2"/>
  <c r="BG71" i="2"/>
  <c r="BM71" i="2"/>
  <c r="BI71" i="2"/>
  <c r="BO71" i="2"/>
  <c r="BE71" i="2"/>
  <c r="BJ71" i="2"/>
  <c r="BL71" i="2"/>
  <c r="BH71" i="2"/>
  <c r="BN71" i="2"/>
  <c r="BK71" i="2"/>
  <c r="BD71" i="2"/>
  <c r="BO72" i="2"/>
  <c r="BE72" i="2"/>
  <c r="BH72" i="2"/>
  <c r="BG72" i="2"/>
  <c r="BI72" i="2"/>
  <c r="BL72" i="2"/>
  <c r="BM72" i="2"/>
  <c r="BJ72" i="2"/>
  <c r="BN72" i="2"/>
  <c r="BK72" i="2"/>
  <c r="BF72" i="2"/>
  <c r="BD72" i="2"/>
  <c r="BE73" i="2"/>
  <c r="BH73" i="2"/>
  <c r="BL73" i="2"/>
  <c r="BM73" i="2"/>
  <c r="BG73" i="2"/>
  <c r="BI73" i="2"/>
  <c r="BN73" i="2"/>
  <c r="BK73" i="2"/>
  <c r="BF73" i="2"/>
  <c r="BJ73" i="2"/>
  <c r="BO73" i="2"/>
  <c r="BD73" i="2"/>
  <c r="BL74" i="2"/>
  <c r="BI74" i="2"/>
  <c r="BO74" i="2"/>
  <c r="BN74" i="2"/>
  <c r="BM74" i="2"/>
  <c r="BF74" i="2"/>
  <c r="BE74" i="2"/>
  <c r="BK74" i="2"/>
  <c r="BD74" i="2"/>
  <c r="BH74" i="2"/>
  <c r="BJ74" i="2"/>
  <c r="BG74" i="2"/>
  <c r="BG75" i="2"/>
  <c r="BE75" i="2"/>
  <c r="BD75" i="2"/>
  <c r="BK75" i="2"/>
  <c r="BJ75" i="2"/>
  <c r="BI75" i="2"/>
  <c r="BF75" i="2"/>
  <c r="BL75" i="2"/>
  <c r="BN75" i="2"/>
  <c r="BM75" i="2"/>
  <c r="BO75" i="2"/>
  <c r="BH75" i="2"/>
  <c r="BG76" i="2"/>
  <c r="BK76" i="2"/>
  <c r="BN76" i="2"/>
  <c r="BI76" i="2"/>
  <c r="BM76" i="2"/>
  <c r="BF76" i="2"/>
  <c r="BE76" i="2"/>
  <c r="BH76" i="2"/>
  <c r="BD76" i="2"/>
  <c r="BL76" i="2"/>
  <c r="BO76" i="2"/>
  <c r="BJ76" i="2"/>
  <c r="BD77" i="2"/>
  <c r="BE77" i="2"/>
  <c r="BK77" i="2"/>
  <c r="BJ77" i="2"/>
  <c r="BL77" i="2"/>
  <c r="BO77" i="2"/>
  <c r="BH77" i="2"/>
  <c r="BM77" i="2"/>
  <c r="BG77" i="2"/>
  <c r="BN77" i="2"/>
  <c r="BF77" i="2"/>
  <c r="BI77" i="2"/>
  <c r="BG78" i="2"/>
  <c r="BK78" i="2"/>
  <c r="BN78" i="2"/>
  <c r="BM78" i="2"/>
  <c r="BI78" i="2"/>
  <c r="BO78" i="2"/>
  <c r="BH78" i="2"/>
  <c r="BF78" i="2"/>
  <c r="BD78" i="2"/>
  <c r="BE78" i="2"/>
  <c r="BJ78" i="2"/>
  <c r="BL78" i="2"/>
  <c r="BE79" i="2"/>
  <c r="BO79" i="2"/>
  <c r="BD79" i="2"/>
  <c r="BG79" i="2"/>
  <c r="BH79" i="2"/>
  <c r="BL79" i="2"/>
  <c r="BI79" i="2"/>
  <c r="BF79" i="2"/>
  <c r="BJ79" i="2"/>
  <c r="BN79" i="2"/>
  <c r="BM79" i="2"/>
  <c r="BK79" i="2"/>
  <c r="BF80" i="2"/>
  <c r="BE80" i="2"/>
  <c r="BH80" i="2"/>
  <c r="BM80" i="2"/>
  <c r="BI80" i="2"/>
  <c r="BN80" i="2"/>
  <c r="BK80" i="2"/>
  <c r="BJ80" i="2"/>
  <c r="BO80" i="2"/>
  <c r="BL80" i="2"/>
  <c r="BG80" i="2"/>
  <c r="BD80" i="2"/>
  <c r="BI81" i="2"/>
  <c r="BJ81" i="2"/>
  <c r="BK81" i="2"/>
  <c r="BG81" i="2"/>
  <c r="BL81" i="2"/>
  <c r="BF81" i="2"/>
  <c r="BM81" i="2"/>
  <c r="BE81" i="2"/>
  <c r="BN81" i="2"/>
  <c r="BO81" i="2"/>
  <c r="BH81" i="2"/>
  <c r="BD81" i="2"/>
  <c r="BE82" i="2"/>
  <c r="BK82" i="2"/>
  <c r="BJ82" i="2"/>
  <c r="BH82" i="2"/>
  <c r="BD82" i="2"/>
  <c r="BO82" i="2"/>
  <c r="BN82" i="2"/>
  <c r="BI82" i="2"/>
  <c r="BG82" i="2"/>
  <c r="BM82" i="2"/>
  <c r="BF82" i="2"/>
  <c r="BL82" i="2"/>
  <c r="BN83" i="2"/>
  <c r="BL83" i="2"/>
  <c r="BM83" i="2"/>
  <c r="BF83" i="2"/>
  <c r="BI83" i="2"/>
  <c r="BG83" i="2"/>
  <c r="BE83" i="2"/>
  <c r="BD83" i="2"/>
  <c r="BO83" i="2"/>
  <c r="BK83" i="2"/>
  <c r="BH83" i="2"/>
  <c r="BJ83" i="2"/>
  <c r="BI84" i="2"/>
  <c r="BH84" i="2"/>
  <c r="BM84" i="2"/>
  <c r="BL84" i="2"/>
  <c r="BJ84" i="2"/>
  <c r="BO84" i="2"/>
  <c r="BN84" i="2"/>
  <c r="BK84" i="2"/>
  <c r="BD84" i="2"/>
  <c r="BF84" i="2"/>
  <c r="BE84" i="2"/>
  <c r="BG84" i="2"/>
  <c r="BJ85" i="2"/>
  <c r="BL85" i="2"/>
  <c r="BH85" i="2"/>
  <c r="BN85" i="2"/>
  <c r="BF85" i="2"/>
  <c r="BM85" i="2"/>
  <c r="BO85" i="2"/>
  <c r="BI85" i="2"/>
  <c r="BD85" i="2"/>
  <c r="BE85" i="2"/>
  <c r="BK85" i="2"/>
  <c r="BG85" i="2"/>
  <c r="BJ86" i="2"/>
  <c r="BI86" i="2"/>
  <c r="BF86" i="2"/>
  <c r="BL86" i="2"/>
  <c r="BM86" i="2"/>
  <c r="BO86" i="2"/>
  <c r="BD86" i="2"/>
  <c r="BE86" i="2"/>
  <c r="BN86" i="2"/>
  <c r="BK86" i="2"/>
  <c r="BH86" i="2"/>
  <c r="BG86" i="2"/>
  <c r="BH87" i="2"/>
  <c r="BN87" i="2"/>
  <c r="BM87" i="2"/>
  <c r="BO87" i="2"/>
  <c r="BE87" i="2"/>
  <c r="BK87" i="2"/>
  <c r="BI87" i="2"/>
  <c r="BG87" i="2"/>
  <c r="BL87" i="2"/>
  <c r="BF87" i="2"/>
  <c r="BD87" i="2"/>
  <c r="BJ87" i="2"/>
  <c r="BM88" i="2"/>
  <c r="BE88" i="2"/>
  <c r="BI88" i="2"/>
  <c r="BJ88" i="2"/>
  <c r="BK88" i="2"/>
  <c r="BL88" i="2"/>
  <c r="BG88" i="2"/>
  <c r="BF88" i="2"/>
  <c r="BN88" i="2"/>
  <c r="BH88" i="2"/>
  <c r="BO88" i="2"/>
  <c r="BD88" i="2"/>
  <c r="BH89" i="2"/>
  <c r="BM89" i="2"/>
  <c r="BG89" i="2"/>
  <c r="BJ89" i="2"/>
  <c r="BL89" i="2"/>
  <c r="BE89" i="2"/>
  <c r="BN89" i="2"/>
  <c r="BI89" i="2"/>
  <c r="BO89" i="2"/>
  <c r="BF89" i="2"/>
  <c r="BK89" i="2"/>
  <c r="BD89" i="2"/>
  <c r="BK90" i="2"/>
  <c r="BJ90" i="2"/>
  <c r="BI90" i="2"/>
  <c r="BN90" i="2"/>
  <c r="BF90" i="2"/>
  <c r="BH90" i="2"/>
  <c r="BL90" i="2"/>
  <c r="BG90" i="2"/>
  <c r="BM90" i="2"/>
  <c r="BE90" i="2"/>
  <c r="BO90" i="2"/>
  <c r="BD90" i="2"/>
  <c r="BM91" i="2"/>
  <c r="BL91" i="2"/>
  <c r="BK91" i="2"/>
  <c r="BH91" i="2"/>
  <c r="BI91" i="2"/>
  <c r="BO91" i="2"/>
  <c r="BF91" i="2"/>
  <c r="BD91" i="2"/>
  <c r="BG91" i="2"/>
  <c r="BE91" i="2"/>
  <c r="BJ91" i="2"/>
  <c r="BN91" i="2"/>
  <c r="BO92" i="2"/>
  <c r="BH92" i="2"/>
  <c r="BN92" i="2"/>
  <c r="BK92" i="2"/>
  <c r="BF92" i="2"/>
  <c r="BI92" i="2"/>
  <c r="BL92" i="2"/>
  <c r="BD92" i="2"/>
  <c r="BE92" i="2"/>
  <c r="BJ92" i="2"/>
  <c r="BG92" i="2"/>
  <c r="BM92" i="2"/>
  <c r="BN93" i="2"/>
  <c r="BF93" i="2"/>
  <c r="BO93" i="2"/>
  <c r="BI93" i="2"/>
  <c r="BJ93" i="2"/>
  <c r="BH93" i="2"/>
  <c r="BK93" i="2"/>
  <c r="BL93" i="2"/>
  <c r="BE93" i="2"/>
  <c r="BG93" i="2"/>
  <c r="BM93" i="2"/>
  <c r="BD93" i="2"/>
  <c r="BN94" i="2"/>
  <c r="BO94" i="2"/>
  <c r="BM94" i="2"/>
  <c r="BK94" i="2"/>
  <c r="BL94" i="2"/>
  <c r="BG94" i="2"/>
  <c r="BH94" i="2"/>
  <c r="BE94" i="2"/>
  <c r="BF94" i="2"/>
  <c r="BJ94" i="2"/>
  <c r="BI94" i="2"/>
  <c r="BD94" i="2"/>
  <c r="BH95" i="2"/>
  <c r="BU95" i="2" s="1"/>
  <c r="BM95" i="2"/>
  <c r="BZ95" i="2" s="1"/>
  <c r="BN95" i="2"/>
  <c r="CA95" i="2" s="1"/>
  <c r="BO95" i="2"/>
  <c r="CB95" i="2" s="1"/>
  <c r="BI95" i="2"/>
  <c r="BV95" i="2" s="1"/>
  <c r="BJ95" i="2"/>
  <c r="BW95" i="2" s="1"/>
  <c r="BF95" i="2"/>
  <c r="BS95" i="2" s="1"/>
  <c r="BL95" i="2"/>
  <c r="BY95" i="2" s="1"/>
  <c r="BK95" i="2"/>
  <c r="BX95" i="2" s="1"/>
  <c r="BE95" i="2"/>
  <c r="BR95" i="2" s="1"/>
  <c r="BG95" i="2"/>
  <c r="BT95" i="2" s="1"/>
  <c r="BD95" i="2"/>
  <c r="BQ95" i="2" s="1"/>
  <c r="BH96" i="2"/>
  <c r="BU96" i="2" s="1"/>
  <c r="BL96" i="2"/>
  <c r="BY96" i="2" s="1"/>
  <c r="BK96" i="2"/>
  <c r="BX96" i="2" s="1"/>
  <c r="BI96" i="2"/>
  <c r="BV96" i="2" s="1"/>
  <c r="BM96" i="2"/>
  <c r="BZ96" i="2" s="1"/>
  <c r="BN96" i="2"/>
  <c r="CA96" i="2" s="1"/>
  <c r="BF96" i="2"/>
  <c r="BS96" i="2" s="1"/>
  <c r="BE96" i="2"/>
  <c r="BR96" i="2" s="1"/>
  <c r="BG96" i="2"/>
  <c r="BT96" i="2" s="1"/>
  <c r="BJ96" i="2"/>
  <c r="BW96" i="2" s="1"/>
  <c r="BO96" i="2"/>
  <c r="CB96" i="2" s="1"/>
  <c r="BD96" i="2"/>
  <c r="BQ96" i="2" s="1"/>
  <c r="BE97" i="2"/>
  <c r="BR97" i="2" s="1"/>
  <c r="BO97" i="2"/>
  <c r="CB97" i="2" s="1"/>
  <c r="BF97" i="2"/>
  <c r="BS97" i="2" s="1"/>
  <c r="BN97" i="2"/>
  <c r="CA97" i="2" s="1"/>
  <c r="BM97" i="2"/>
  <c r="BZ97" i="2" s="1"/>
  <c r="BI97" i="2"/>
  <c r="BV97" i="2" s="1"/>
  <c r="BL97" i="2"/>
  <c r="BY97" i="2" s="1"/>
  <c r="BK97" i="2"/>
  <c r="BX97" i="2" s="1"/>
  <c r="BG97" i="2"/>
  <c r="BT97" i="2" s="1"/>
  <c r="BJ97" i="2"/>
  <c r="BW97" i="2" s="1"/>
  <c r="BH97" i="2"/>
  <c r="BU97" i="2" s="1"/>
  <c r="BD97" i="2"/>
  <c r="BQ97" i="2" s="1"/>
  <c r="BK8" i="2"/>
  <c r="BL8" i="2"/>
  <c r="BM8" i="2"/>
  <c r="BN8" i="2"/>
  <c r="BG8" i="2"/>
  <c r="BF8" i="2"/>
  <c r="BO8" i="2"/>
  <c r="BH8" i="2"/>
  <c r="BJ8" i="2"/>
  <c r="BE8" i="2"/>
  <c r="BI8" i="2"/>
  <c r="BD8" i="2"/>
  <c r="AJ36" i="2"/>
  <c r="AK36" i="2" s="1"/>
  <c r="AJ31" i="2"/>
  <c r="AK31" i="2" s="1"/>
  <c r="AJ34" i="2"/>
  <c r="AK34" i="2" s="1"/>
  <c r="AJ32" i="2"/>
  <c r="AK32" i="2" s="1"/>
  <c r="AJ33" i="2"/>
  <c r="AK33" i="2" s="1"/>
  <c r="W35" i="2"/>
  <c r="AG35" i="2" s="1"/>
  <c r="W36" i="2"/>
  <c r="AG36" i="2" s="1"/>
  <c r="AN36" i="2" s="1"/>
  <c r="V43" i="2"/>
  <c r="AD43" i="2" s="1"/>
  <c r="AL43" i="2" s="1"/>
  <c r="W51" i="2"/>
  <c r="AG51" i="2" s="1"/>
  <c r="V8" i="2"/>
  <c r="AD8" i="2" s="1"/>
  <c r="W41" i="2"/>
  <c r="AG41" i="2" s="1"/>
  <c r="AN41" i="2" s="1"/>
  <c r="W44" i="2"/>
  <c r="AG44" i="2" s="1"/>
  <c r="W53" i="2"/>
  <c r="AG53" i="2" s="1"/>
  <c r="AN53" i="2" s="1"/>
  <c r="V40" i="2"/>
  <c r="AD40" i="2" s="1"/>
  <c r="W23" i="2"/>
  <c r="AG23" i="2" s="1"/>
  <c r="AN23" i="2" s="1"/>
  <c r="D136" i="18"/>
  <c r="AE29" i="2"/>
  <c r="AH29" i="2" s="1"/>
  <c r="AM29" i="2" s="1"/>
  <c r="AE13" i="2"/>
  <c r="AH13" i="2" s="1"/>
  <c r="AE46" i="2"/>
  <c r="AH46" i="2" s="1"/>
  <c r="AE39" i="2"/>
  <c r="AH39" i="2" s="1"/>
  <c r="AM39" i="2" s="1"/>
  <c r="AE30" i="2"/>
  <c r="AH30" i="2" s="1"/>
  <c r="AE14" i="2"/>
  <c r="AH14" i="2" s="1"/>
  <c r="AM14" i="2" s="1"/>
  <c r="AE47" i="2"/>
  <c r="AH47" i="2" s="1"/>
  <c r="AM47" i="2" s="1"/>
  <c r="AE31" i="2"/>
  <c r="AH31" i="2" s="1"/>
  <c r="AM31" i="2" s="1"/>
  <c r="AE15" i="2"/>
  <c r="AH15" i="2" s="1"/>
  <c r="AE48" i="2"/>
  <c r="AH48" i="2" s="1"/>
  <c r="AM48" i="2" s="1"/>
  <c r="AE32" i="2"/>
  <c r="AH32" i="2" s="1"/>
  <c r="AE16" i="2"/>
  <c r="AH16" i="2" s="1"/>
  <c r="AE49" i="2"/>
  <c r="AH49" i="2" s="1"/>
  <c r="AM49" i="2" s="1"/>
  <c r="AE24" i="2"/>
  <c r="AH24" i="2" s="1"/>
  <c r="AE22" i="2"/>
  <c r="AH22" i="2" s="1"/>
  <c r="AE21" i="2"/>
  <c r="AH21" i="2" s="1"/>
  <c r="AM21" i="2" s="1"/>
  <c r="AE56" i="2"/>
  <c r="AH56" i="2" s="1"/>
  <c r="AM56" i="2" s="1"/>
  <c r="AE55" i="2"/>
  <c r="AH55" i="2" s="1"/>
  <c r="AE20" i="2"/>
  <c r="AH20" i="2" s="1"/>
  <c r="AM20" i="2" s="1"/>
  <c r="AE53" i="2"/>
  <c r="AH53" i="2" s="1"/>
  <c r="AE37" i="2"/>
  <c r="AH37" i="2" s="1"/>
  <c r="AE42" i="2"/>
  <c r="AH42" i="2" s="1"/>
  <c r="AM42" i="2" s="1"/>
  <c r="AE23" i="2"/>
  <c r="AH23" i="2" s="1"/>
  <c r="AE19" i="2"/>
  <c r="AH19" i="2" s="1"/>
  <c r="AM19" i="2" s="1"/>
  <c r="AE36" i="2"/>
  <c r="AH36" i="2" s="1"/>
  <c r="AE8" i="2"/>
  <c r="AH8" i="2" s="1"/>
  <c r="AE18" i="2"/>
  <c r="AH18" i="2" s="1"/>
  <c r="AM18" i="2" s="1"/>
  <c r="AE40" i="2"/>
  <c r="AH40" i="2" s="1"/>
  <c r="AM40" i="2" s="1"/>
  <c r="AE33" i="2"/>
  <c r="AH33" i="2" s="1"/>
  <c r="AE17" i="2"/>
  <c r="AH17" i="2" s="1"/>
  <c r="AM17" i="2" s="1"/>
  <c r="V34" i="2"/>
  <c r="AD34" i="2" s="1"/>
  <c r="AL34" i="2" s="1"/>
  <c r="W32" i="2"/>
  <c r="AG32" i="2" s="1"/>
  <c r="AN32" i="2" s="1"/>
  <c r="W33" i="2"/>
  <c r="AG33" i="2" s="1"/>
  <c r="AN33" i="2" s="1"/>
  <c r="W30" i="2"/>
  <c r="AG30" i="2" s="1"/>
  <c r="AN30" i="2" s="1"/>
  <c r="AM100" i="2"/>
  <c r="W24" i="2"/>
  <c r="AG24" i="2" s="1"/>
  <c r="AN24" i="2" s="1"/>
  <c r="V50" i="2"/>
  <c r="AD50" i="2" s="1"/>
  <c r="AL50" i="2" s="1"/>
  <c r="V31" i="2"/>
  <c r="AD31" i="2" s="1"/>
  <c r="V48" i="2"/>
  <c r="AD48" i="2" s="1"/>
  <c r="AL98" i="2"/>
  <c r="AL99" i="2"/>
  <c r="AL97" i="2"/>
  <c r="AM105" i="2"/>
  <c r="AL100" i="2"/>
  <c r="V17" i="2"/>
  <c r="AD17" i="2" s="1"/>
  <c r="W27" i="2"/>
  <c r="AG27" i="2" s="1"/>
  <c r="AN27" i="2" s="1"/>
  <c r="W22" i="2"/>
  <c r="AG22" i="2" s="1"/>
  <c r="AN22" i="2" s="1"/>
  <c r="AM43" i="2"/>
  <c r="AL75" i="2"/>
  <c r="AL58" i="2"/>
  <c r="AL89" i="2"/>
  <c r="AL73" i="2"/>
  <c r="AL95" i="2"/>
  <c r="AL88" i="2"/>
  <c r="AL57" i="2"/>
  <c r="AL87" i="2"/>
  <c r="AL91" i="2"/>
  <c r="AL72" i="2"/>
  <c r="AL96" i="2"/>
  <c r="AL74" i="2"/>
  <c r="AL41" i="2"/>
  <c r="AL90" i="2"/>
  <c r="AL94" i="2"/>
  <c r="AM50" i="2"/>
  <c r="AL59" i="2"/>
  <c r="AM96" i="2"/>
  <c r="AM71" i="2"/>
  <c r="AM59" i="2"/>
  <c r="AL104" i="2"/>
  <c r="AL78" i="2"/>
  <c r="AM98" i="2"/>
  <c r="AL67" i="2"/>
  <c r="AM52" i="2"/>
  <c r="AM102" i="2"/>
  <c r="AM83" i="2"/>
  <c r="AM82" i="2"/>
  <c r="AM95" i="2"/>
  <c r="AM68" i="2"/>
  <c r="AM78" i="2"/>
  <c r="AM103" i="2"/>
  <c r="AM63" i="2"/>
  <c r="AL101" i="2"/>
  <c r="AM84" i="2"/>
  <c r="AL103" i="2"/>
  <c r="AM101" i="2"/>
  <c r="AM104" i="2"/>
  <c r="AM67" i="2"/>
  <c r="AL102" i="2"/>
  <c r="AM99" i="2"/>
  <c r="AM97" i="2"/>
  <c r="AL105" i="2"/>
  <c r="AM92" i="2"/>
  <c r="AN92" i="2"/>
  <c r="AM70" i="2"/>
  <c r="AN70" i="2"/>
  <c r="AM54" i="2"/>
  <c r="AM85" i="2"/>
  <c r="AL83" i="2"/>
  <c r="AL51" i="2"/>
  <c r="AN54" i="2"/>
  <c r="AL82" i="2"/>
  <c r="AL92" i="2"/>
  <c r="AL86" i="2"/>
  <c r="AL69" i="2"/>
  <c r="AL68" i="2"/>
  <c r="AL81" i="2"/>
  <c r="AL65" i="2"/>
  <c r="AL71" i="2"/>
  <c r="AL54" i="2"/>
  <c r="AL80" i="2"/>
  <c r="AL64" i="2"/>
  <c r="AL70" i="2"/>
  <c r="AL85" i="2"/>
  <c r="AL84" i="2"/>
  <c r="AL79" i="2"/>
  <c r="AL52" i="2"/>
  <c r="AL62" i="2"/>
  <c r="AM86" i="2"/>
  <c r="AL60" i="2"/>
  <c r="AL93" i="2"/>
  <c r="AL77" i="2"/>
  <c r="AL61" i="2"/>
  <c r="AL45" i="2"/>
  <c r="AL35" i="2"/>
  <c r="AL63" i="2"/>
  <c r="AL76" i="2"/>
  <c r="AL66" i="2"/>
  <c r="AM87" i="2"/>
  <c r="AL44" i="2"/>
  <c r="AJ35" i="2"/>
  <c r="AK35" i="2" s="1"/>
  <c r="AJ37" i="2"/>
  <c r="AK37" i="2" s="1"/>
  <c r="C12" i="9"/>
  <c r="D108" i="18" s="1"/>
  <c r="C12" i="7"/>
  <c r="D12" i="7"/>
  <c r="D12" i="8"/>
  <c r="C14" i="3"/>
  <c r="D12" i="9"/>
  <c r="C13" i="5"/>
  <c r="C12" i="8"/>
  <c r="C14" i="5"/>
  <c r="AN66" i="2"/>
  <c r="AM66" i="2"/>
  <c r="AN40" i="2"/>
  <c r="AM69" i="2"/>
  <c r="AN69" i="2"/>
  <c r="AN42" i="2"/>
  <c r="AM58" i="2"/>
  <c r="AN58" i="2"/>
  <c r="AM72" i="2"/>
  <c r="AN72" i="2"/>
  <c r="AM88" i="2"/>
  <c r="AN88" i="2"/>
  <c r="AM45" i="2"/>
  <c r="AN45" i="2"/>
  <c r="AN73" i="2"/>
  <c r="AM73" i="2"/>
  <c r="AN89" i="2"/>
  <c r="AM89" i="2"/>
  <c r="AN31" i="2"/>
  <c r="AM60" i="2"/>
  <c r="AN60" i="2"/>
  <c r="AM90" i="2"/>
  <c r="AN90" i="2"/>
  <c r="AM61" i="2"/>
  <c r="AN61" i="2"/>
  <c r="AM91" i="2"/>
  <c r="AN91" i="2"/>
  <c r="AN48" i="2"/>
  <c r="AN62" i="2"/>
  <c r="AM62" i="2"/>
  <c r="AM76" i="2"/>
  <c r="AN76" i="2"/>
  <c r="AM77" i="2"/>
  <c r="AN77" i="2"/>
  <c r="AN34" i="2"/>
  <c r="AM34" i="2"/>
  <c r="AN49" i="2"/>
  <c r="AM93" i="2"/>
  <c r="AN93" i="2"/>
  <c r="AN65" i="2"/>
  <c r="AM65" i="2"/>
  <c r="AN79" i="2"/>
  <c r="AM79" i="2"/>
  <c r="AN94" i="2"/>
  <c r="AM94" i="2"/>
  <c r="AN81" i="2"/>
  <c r="AM81" i="2"/>
  <c r="AN56" i="2"/>
  <c r="AN57" i="2"/>
  <c r="AM57" i="2"/>
  <c r="AM74" i="2"/>
  <c r="AN74" i="2"/>
  <c r="AM75" i="2"/>
  <c r="AN75" i="2"/>
  <c r="AM80" i="2"/>
  <c r="AM64" i="2"/>
  <c r="AN87" i="2"/>
  <c r="AN71" i="2"/>
  <c r="AN39" i="2"/>
  <c r="AN84" i="2"/>
  <c r="AN68" i="2"/>
  <c r="AN52" i="2"/>
  <c r="AN83" i="2"/>
  <c r="AN67" i="2"/>
  <c r="I56" i="5"/>
  <c r="D83" i="18"/>
  <c r="E83" i="18" s="1"/>
  <c r="I54" i="5"/>
  <c r="M54" i="5" s="1"/>
  <c r="D73" i="18"/>
  <c r="E73" i="18" s="1"/>
  <c r="I64" i="5"/>
  <c r="M64" i="5" s="1"/>
  <c r="I58" i="5"/>
  <c r="I52" i="5"/>
  <c r="I28" i="5"/>
  <c r="I67" i="5" s="1"/>
  <c r="M67" i="5" s="1"/>
  <c r="I62" i="5"/>
  <c r="D75" i="18"/>
  <c r="E75" i="18" s="1"/>
  <c r="D77" i="18"/>
  <c r="E77" i="18" s="1"/>
  <c r="I30" i="5"/>
  <c r="I69" i="5" s="1"/>
  <c r="I60" i="5"/>
  <c r="D79" i="18"/>
  <c r="E79" i="18" s="1"/>
  <c r="D81" i="18"/>
  <c r="E81" i="18" s="1"/>
  <c r="M66" i="5"/>
  <c r="AY72" i="2"/>
  <c r="AY62" i="2"/>
  <c r="AY78" i="2"/>
  <c r="AY68" i="2"/>
  <c r="AY58" i="2"/>
  <c r="AY85" i="2"/>
  <c r="AY80" i="2"/>
  <c r="AY5" i="2"/>
  <c r="AY76" i="2"/>
  <c r="AY86" i="2"/>
  <c r="AY92" i="2"/>
  <c r="AY93" i="2"/>
  <c r="AY79" i="2"/>
  <c r="AY77" i="2"/>
  <c r="AJ20" i="2"/>
  <c r="AK20" i="2" s="1"/>
  <c r="AL27" i="2"/>
  <c r="L59" i="5"/>
  <c r="K63" i="5"/>
  <c r="I12" i="5"/>
  <c r="I51" i="5" s="1"/>
  <c r="I16" i="5"/>
  <c r="I55" i="5" s="1"/>
  <c r="M55" i="5" s="1"/>
  <c r="M61" i="5"/>
  <c r="I14" i="5"/>
  <c r="I53" i="5" s="1"/>
  <c r="M70" i="5"/>
  <c r="F13" i="5"/>
  <c r="F14" i="5"/>
  <c r="F13" i="3"/>
  <c r="K82" i="5"/>
  <c r="K88" i="5"/>
  <c r="L88" i="5"/>
  <c r="M88" i="5"/>
  <c r="M87" i="5"/>
  <c r="L87" i="5"/>
  <c r="K87" i="5"/>
  <c r="K86" i="5"/>
  <c r="M86" i="5"/>
  <c r="M84" i="5"/>
  <c r="L84" i="5"/>
  <c r="M83" i="5"/>
  <c r="L83" i="5"/>
  <c r="K83" i="5"/>
  <c r="M82" i="5"/>
  <c r="L81" i="5"/>
  <c r="M81" i="5"/>
  <c r="K81" i="5"/>
  <c r="L80" i="5"/>
  <c r="M80" i="5"/>
  <c r="M79" i="5"/>
  <c r="K79" i="5"/>
  <c r="L79" i="5"/>
  <c r="K78" i="5"/>
  <c r="L78" i="5"/>
  <c r="M78" i="5"/>
  <c r="K76" i="5"/>
  <c r="M76" i="5"/>
  <c r="M75" i="5"/>
  <c r="L75" i="5"/>
  <c r="K75" i="5"/>
  <c r="K74" i="5"/>
  <c r="L74" i="5"/>
  <c r="M74" i="5"/>
  <c r="M73" i="5"/>
  <c r="K73" i="5"/>
  <c r="L73" i="5"/>
  <c r="L72" i="5"/>
  <c r="K72" i="5"/>
  <c r="M72" i="5"/>
  <c r="K70" i="5"/>
  <c r="L70" i="5"/>
  <c r="M65" i="5"/>
  <c r="L65" i="5"/>
  <c r="K65" i="5"/>
  <c r="AN8" i="2"/>
  <c r="AN14" i="2"/>
  <c r="AN17" i="2"/>
  <c r="AN11" i="2"/>
  <c r="AL11" i="2"/>
  <c r="AL26" i="2"/>
  <c r="AL28" i="2"/>
  <c r="AJ14" i="2"/>
  <c r="AK14" i="2" s="1"/>
  <c r="AJ25" i="2"/>
  <c r="AK25" i="2" s="1"/>
  <c r="F14" i="3"/>
  <c r="AJ22" i="2"/>
  <c r="AK22" i="2" s="1"/>
  <c r="AJ21" i="2"/>
  <c r="AK21" i="2" s="1"/>
  <c r="AJ23" i="2"/>
  <c r="AK23" i="2" s="1"/>
  <c r="AM26" i="2"/>
  <c r="AJ9" i="2"/>
  <c r="AK9" i="2" s="1"/>
  <c r="AJ26" i="2"/>
  <c r="AK26" i="2" s="1"/>
  <c r="AJ8" i="2"/>
  <c r="AK8" i="2" s="1"/>
  <c r="AJ10" i="2"/>
  <c r="AK10" i="2" s="1"/>
  <c r="AJ27" i="2"/>
  <c r="AK27" i="2" s="1"/>
  <c r="AJ11" i="2"/>
  <c r="AK11" i="2" s="1"/>
  <c r="AJ28" i="2"/>
  <c r="AK28" i="2" s="1"/>
  <c r="AJ12" i="2"/>
  <c r="AK12" i="2" s="1"/>
  <c r="AJ29" i="2"/>
  <c r="AK29" i="2" s="1"/>
  <c r="AJ13" i="2"/>
  <c r="AK13" i="2" s="1"/>
  <c r="AJ30" i="2"/>
  <c r="AK30" i="2" s="1"/>
  <c r="AJ15" i="2"/>
  <c r="AK15" i="2" s="1"/>
  <c r="AJ19" i="2"/>
  <c r="AK19" i="2" s="1"/>
  <c r="AJ16" i="2"/>
  <c r="AK16" i="2" s="1"/>
  <c r="AJ17" i="2"/>
  <c r="AK17" i="2" s="1"/>
  <c r="AJ18" i="2"/>
  <c r="AK18" i="2" s="1"/>
  <c r="AJ24" i="2"/>
  <c r="AK24" i="2" s="1"/>
  <c r="AM11" i="2"/>
  <c r="AM28" i="2"/>
  <c r="BY62" i="2" l="1"/>
  <c r="BY58" i="2"/>
  <c r="BY68" i="2"/>
  <c r="BY72" i="2"/>
  <c r="BY78" i="2"/>
  <c r="BY79" i="2"/>
  <c r="BY76" i="2"/>
  <c r="BY77" i="2"/>
  <c r="BY80" i="2"/>
  <c r="BY85" i="2"/>
  <c r="BY86" i="2"/>
  <c r="BY92" i="2"/>
  <c r="BY93" i="2"/>
  <c r="AM46" i="2"/>
  <c r="AM13" i="2"/>
  <c r="AM15" i="2"/>
  <c r="AM16" i="2"/>
  <c r="AM55" i="2"/>
  <c r="AM37" i="2"/>
  <c r="AM38" i="2"/>
  <c r="AN38" i="2"/>
  <c r="AN25" i="2"/>
  <c r="AM25" i="2"/>
  <c r="AM12" i="2"/>
  <c r="AN12" i="2"/>
  <c r="AN10" i="2"/>
  <c r="AM10" i="2"/>
  <c r="AN9" i="2"/>
  <c r="AM9" i="2"/>
  <c r="AM53" i="2"/>
  <c r="AM36" i="2"/>
  <c r="AM35" i="2"/>
  <c r="AN35" i="2"/>
  <c r="AM51" i="2"/>
  <c r="AN51" i="2"/>
  <c r="AN44" i="2"/>
  <c r="AM44" i="2"/>
  <c r="AY91" i="2"/>
  <c r="BY91" i="2" s="1"/>
  <c r="AY21" i="2"/>
  <c r="BY21" i="2" s="1"/>
  <c r="AY12" i="2"/>
  <c r="BY12" i="2" s="1"/>
  <c r="AY14" i="2"/>
  <c r="BY14" i="2" s="1"/>
  <c r="AY43" i="2"/>
  <c r="BY43" i="2" s="1"/>
  <c r="AY49" i="2"/>
  <c r="BY49" i="2" s="1"/>
  <c r="AY39" i="2"/>
  <c r="BY39" i="2" s="1"/>
  <c r="AY42" i="2"/>
  <c r="BY42" i="2" s="1"/>
  <c r="AY38" i="2"/>
  <c r="BY38" i="2" s="1"/>
  <c r="AY57" i="2"/>
  <c r="BY57" i="2" s="1"/>
  <c r="AY41" i="2"/>
  <c r="BY41" i="2" s="1"/>
  <c r="AY9" i="2"/>
  <c r="BY9" i="2" s="1"/>
  <c r="AY15" i="2"/>
  <c r="BY15" i="2" s="1"/>
  <c r="AY13" i="2"/>
  <c r="BY13" i="2" s="1"/>
  <c r="AY53" i="2"/>
  <c r="BY53" i="2" s="1"/>
  <c r="AY22" i="2"/>
  <c r="BY22" i="2" s="1"/>
  <c r="AY18" i="2"/>
  <c r="BY18" i="2" s="1"/>
  <c r="AY20" i="2"/>
  <c r="BY20" i="2" s="1"/>
  <c r="AY29" i="2"/>
  <c r="BY29" i="2" s="1"/>
  <c r="AY31" i="2"/>
  <c r="BY31" i="2" s="1"/>
  <c r="AY46" i="2"/>
  <c r="BY46" i="2" s="1"/>
  <c r="AY35" i="2"/>
  <c r="BY35" i="2" s="1"/>
  <c r="AY48" i="2"/>
  <c r="BY48" i="2" s="1"/>
  <c r="AY24" i="2"/>
  <c r="BY24" i="2" s="1"/>
  <c r="AY8" i="2"/>
  <c r="BY8" i="2" s="1"/>
  <c r="AM23" i="2"/>
  <c r="AM41" i="2"/>
  <c r="AL29" i="2"/>
  <c r="D13" i="3"/>
  <c r="AM33" i="2"/>
  <c r="K50" i="5"/>
  <c r="L53" i="5"/>
  <c r="L50" i="5"/>
  <c r="D13" i="5"/>
  <c r="AM32" i="2"/>
  <c r="K52" i="5"/>
  <c r="AL46" i="2"/>
  <c r="AM30" i="2"/>
  <c r="K54" i="5"/>
  <c r="AL42" i="2"/>
  <c r="AL47" i="2"/>
  <c r="AM24" i="2"/>
  <c r="AL14" i="2"/>
  <c r="AL53" i="2"/>
  <c r="L56" i="5"/>
  <c r="AL30" i="2"/>
  <c r="AL13" i="2"/>
  <c r="AL24" i="2"/>
  <c r="E14" i="5"/>
  <c r="AL39" i="2"/>
  <c r="AL31" i="2"/>
  <c r="AL17" i="2"/>
  <c r="AL56" i="2"/>
  <c r="AL37" i="2"/>
  <c r="AL22" i="2"/>
  <c r="AL55" i="2"/>
  <c r="AL48" i="2"/>
  <c r="AL15" i="2"/>
  <c r="AL33" i="2"/>
  <c r="AL32" i="2"/>
  <c r="AL16" i="2"/>
  <c r="AL49" i="2"/>
  <c r="AL20" i="2"/>
  <c r="AM8" i="2"/>
  <c r="AL21" i="2"/>
  <c r="AL40" i="2"/>
  <c r="E13" i="5"/>
  <c r="E13" i="3"/>
  <c r="L54" i="5"/>
  <c r="AL8" i="2"/>
  <c r="AL23" i="2"/>
  <c r="E14" i="3"/>
  <c r="AL18" i="2"/>
  <c r="AL19" i="2"/>
  <c r="AL36" i="2"/>
  <c r="K57" i="5"/>
  <c r="D14" i="3"/>
  <c r="AM22" i="2"/>
  <c r="AM27" i="2"/>
  <c r="D14" i="5"/>
  <c r="E12" i="8"/>
  <c r="D104" i="18" s="1"/>
  <c r="E12" i="7"/>
  <c r="D100" i="18" s="1"/>
  <c r="E12" i="9"/>
  <c r="D109" i="18"/>
  <c r="K53" i="5"/>
  <c r="M52" i="5"/>
  <c r="L64" i="5"/>
  <c r="L26" i="5" s="1"/>
  <c r="K64" i="5"/>
  <c r="K25" i="5" s="1"/>
  <c r="L52" i="5"/>
  <c r="K55" i="5"/>
  <c r="M53" i="5"/>
  <c r="L55" i="5"/>
  <c r="L68" i="5"/>
  <c r="K68" i="5"/>
  <c r="M68" i="5"/>
  <c r="K66" i="5"/>
  <c r="L66" i="5"/>
  <c r="K59" i="5"/>
  <c r="L67" i="5"/>
  <c r="K67" i="5"/>
  <c r="L63" i="5"/>
  <c r="M63" i="5"/>
  <c r="M59" i="5"/>
  <c r="M58" i="5"/>
  <c r="BB79" i="2"/>
  <c r="CB79" i="2" s="1"/>
  <c r="BB66" i="2"/>
  <c r="CB66" i="2" s="1"/>
  <c r="BB59" i="2"/>
  <c r="CB59" i="2" s="1"/>
  <c r="BB75" i="2"/>
  <c r="CB75" i="2" s="1"/>
  <c r="BB91" i="2"/>
  <c r="CB91" i="2" s="1"/>
  <c r="BB62" i="2"/>
  <c r="CB62" i="2" s="1"/>
  <c r="BB94" i="2"/>
  <c r="CB94" i="2" s="1"/>
  <c r="BB58" i="2"/>
  <c r="CB58" i="2" s="1"/>
  <c r="BB77" i="2"/>
  <c r="CB77" i="2" s="1"/>
  <c r="BB61" i="2"/>
  <c r="CB61" i="2" s="1"/>
  <c r="BB80" i="2"/>
  <c r="CB80" i="2" s="1"/>
  <c r="BB73" i="2"/>
  <c r="CB73" i="2" s="1"/>
  <c r="BB71" i="2"/>
  <c r="CB71" i="2" s="1"/>
  <c r="BB90" i="2"/>
  <c r="CB90" i="2" s="1"/>
  <c r="BB92" i="2"/>
  <c r="CB92" i="2" s="1"/>
  <c r="BB81" i="2"/>
  <c r="CB81" i="2" s="1"/>
  <c r="BB76" i="2"/>
  <c r="CB76" i="2" s="1"/>
  <c r="N80" i="5"/>
  <c r="AY51" i="2"/>
  <c r="BY51" i="2" s="1"/>
  <c r="AY83" i="2"/>
  <c r="BY83" i="2" s="1"/>
  <c r="AY87" i="2"/>
  <c r="BY87" i="2" s="1"/>
  <c r="AW69" i="2"/>
  <c r="BW69" i="2" s="1"/>
  <c r="AW62" i="2"/>
  <c r="BW62" i="2" s="1"/>
  <c r="AW94" i="2"/>
  <c r="BW94" i="2" s="1"/>
  <c r="AW87" i="2"/>
  <c r="BW87" i="2" s="1"/>
  <c r="AW58" i="2"/>
  <c r="BW58" i="2" s="1"/>
  <c r="AW90" i="2"/>
  <c r="BW90" i="2" s="1"/>
  <c r="AW82" i="2"/>
  <c r="BW82" i="2" s="1"/>
  <c r="AW92" i="2"/>
  <c r="BW92" i="2" s="1"/>
  <c r="AW63" i="2"/>
  <c r="BW63" i="2" s="1"/>
  <c r="AW88" i="2"/>
  <c r="BW88" i="2" s="1"/>
  <c r="AR68" i="2"/>
  <c r="BR68" i="2" s="1"/>
  <c r="AR61" i="2"/>
  <c r="BR61" i="2" s="1"/>
  <c r="AR86" i="2"/>
  <c r="BR86" i="2" s="1"/>
  <c r="AY26" i="2"/>
  <c r="BY26" i="2" s="1"/>
  <c r="AY61" i="2"/>
  <c r="BY61" i="2" s="1"/>
  <c r="AY71" i="2"/>
  <c r="BY71" i="2" s="1"/>
  <c r="AY75" i="2"/>
  <c r="BY75" i="2" s="1"/>
  <c r="AS65" i="2"/>
  <c r="BS65" i="2" s="1"/>
  <c r="AS75" i="2"/>
  <c r="BS75" i="2" s="1"/>
  <c r="AY28" i="2"/>
  <c r="BY28" i="2" s="1"/>
  <c r="AY66" i="2"/>
  <c r="BY66" i="2" s="1"/>
  <c r="AY82" i="2"/>
  <c r="BY82" i="2" s="1"/>
  <c r="AY55" i="2"/>
  <c r="BY55" i="2" s="1"/>
  <c r="AY59" i="2"/>
  <c r="BY59" i="2" s="1"/>
  <c r="AZ85" i="2"/>
  <c r="BZ85" i="2" s="1"/>
  <c r="AZ84" i="2"/>
  <c r="BZ84" i="2" s="1"/>
  <c r="AZ83" i="2"/>
  <c r="BZ83" i="2" s="1"/>
  <c r="AZ93" i="2"/>
  <c r="BZ93" i="2" s="1"/>
  <c r="AZ66" i="2"/>
  <c r="BZ66" i="2" s="1"/>
  <c r="AZ77" i="2"/>
  <c r="BZ77" i="2" s="1"/>
  <c r="BA73" i="2"/>
  <c r="CA73" i="2" s="1"/>
  <c r="BA66" i="2"/>
  <c r="CA66" i="2" s="1"/>
  <c r="BA82" i="2"/>
  <c r="CA82" i="2" s="1"/>
  <c r="BA59" i="2"/>
  <c r="CA59" i="2" s="1"/>
  <c r="BA75" i="2"/>
  <c r="CA75" i="2" s="1"/>
  <c r="BA91" i="2"/>
  <c r="CA91" i="2" s="1"/>
  <c r="BA62" i="2"/>
  <c r="CA62" i="2" s="1"/>
  <c r="BA78" i="2"/>
  <c r="CA78" i="2" s="1"/>
  <c r="BA94" i="2"/>
  <c r="CA94" i="2" s="1"/>
  <c r="BA58" i="2"/>
  <c r="CA58" i="2" s="1"/>
  <c r="BA77" i="2"/>
  <c r="CA77" i="2" s="1"/>
  <c r="BA79" i="2"/>
  <c r="CA79" i="2" s="1"/>
  <c r="BA71" i="2"/>
  <c r="CA71" i="2" s="1"/>
  <c r="BA61" i="2"/>
  <c r="CA61" i="2" s="1"/>
  <c r="BA87" i="2"/>
  <c r="CA87" i="2" s="1"/>
  <c r="BA67" i="2"/>
  <c r="CA67" i="2" s="1"/>
  <c r="BA60" i="2"/>
  <c r="CA60" i="2" s="1"/>
  <c r="BA70" i="2"/>
  <c r="CA70" i="2" s="1"/>
  <c r="BA80" i="2"/>
  <c r="CA80" i="2" s="1"/>
  <c r="BA92" i="2"/>
  <c r="CA92" i="2" s="1"/>
  <c r="BA83" i="2"/>
  <c r="CA83" i="2" s="1"/>
  <c r="BA74" i="2"/>
  <c r="CA74" i="2" s="1"/>
  <c r="BA93" i="2"/>
  <c r="CA93" i="2" s="1"/>
  <c r="AY25" i="2"/>
  <c r="BY25" i="2" s="1"/>
  <c r="AY60" i="2"/>
  <c r="BY60" i="2" s="1"/>
  <c r="AY70" i="2"/>
  <c r="BY70" i="2" s="1"/>
  <c r="AY84" i="2"/>
  <c r="BY84" i="2" s="1"/>
  <c r="AY88" i="2"/>
  <c r="BY88" i="2" s="1"/>
  <c r="AY89" i="2"/>
  <c r="BY89" i="2" s="1"/>
  <c r="AY52" i="2"/>
  <c r="BY52" i="2" s="1"/>
  <c r="AY74" i="2"/>
  <c r="BY74" i="2" s="1"/>
  <c r="AY32" i="2"/>
  <c r="BY32" i="2" s="1"/>
  <c r="AY36" i="2"/>
  <c r="BY36" i="2" s="1"/>
  <c r="AY40" i="2"/>
  <c r="BY40" i="2" s="1"/>
  <c r="AQ65" i="2"/>
  <c r="BQ65" i="2" s="1"/>
  <c r="AQ81" i="2"/>
  <c r="BQ81" i="2" s="1"/>
  <c r="AQ66" i="2"/>
  <c r="BQ66" i="2" s="1"/>
  <c r="AQ82" i="2"/>
  <c r="BQ82" i="2" s="1"/>
  <c r="AQ67" i="2"/>
  <c r="BQ67" i="2" s="1"/>
  <c r="AQ83" i="2"/>
  <c r="BQ83" i="2" s="1"/>
  <c r="AQ69" i="2"/>
  <c r="BQ69" i="2" s="1"/>
  <c r="AQ85" i="2"/>
  <c r="BQ85" i="2" s="1"/>
  <c r="AQ70" i="2"/>
  <c r="BQ70" i="2" s="1"/>
  <c r="AQ86" i="2"/>
  <c r="BQ86" i="2" s="1"/>
  <c r="AQ62" i="2"/>
  <c r="BQ62" i="2" s="1"/>
  <c r="AQ90" i="2"/>
  <c r="BQ90" i="2" s="1"/>
  <c r="AQ63" i="2"/>
  <c r="BQ63" i="2" s="1"/>
  <c r="AQ64" i="2"/>
  <c r="BQ64" i="2" s="1"/>
  <c r="AQ92" i="2"/>
  <c r="BQ92" i="2" s="1"/>
  <c r="AQ94" i="2"/>
  <c r="BQ94" i="2" s="1"/>
  <c r="AQ71" i="2"/>
  <c r="BQ71" i="2" s="1"/>
  <c r="AQ93" i="2"/>
  <c r="BQ93" i="2" s="1"/>
  <c r="AQ72" i="2"/>
  <c r="BQ72" i="2" s="1"/>
  <c r="AQ73" i="2"/>
  <c r="BQ73" i="2" s="1"/>
  <c r="AQ75" i="2"/>
  <c r="BQ75" i="2" s="1"/>
  <c r="AQ76" i="2"/>
  <c r="BQ76" i="2" s="1"/>
  <c r="AQ77" i="2"/>
  <c r="BQ77" i="2" s="1"/>
  <c r="AQ59" i="2"/>
  <c r="BQ59" i="2" s="1"/>
  <c r="AQ78" i="2"/>
  <c r="BQ78" i="2" s="1"/>
  <c r="AQ79" i="2"/>
  <c r="BQ79" i="2" s="1"/>
  <c r="AQ58" i="2"/>
  <c r="BQ58" i="2" s="1"/>
  <c r="AQ80" i="2"/>
  <c r="BQ80" i="2" s="1"/>
  <c r="AQ87" i="2"/>
  <c r="BQ87" i="2" s="1"/>
  <c r="AQ61" i="2"/>
  <c r="BQ61" i="2" s="1"/>
  <c r="AQ60" i="2"/>
  <c r="BQ60" i="2" s="1"/>
  <c r="AU75" i="2"/>
  <c r="BU75" i="2" s="1"/>
  <c r="AU68" i="2"/>
  <c r="BU68" i="2" s="1"/>
  <c r="AU84" i="2"/>
  <c r="BU84" i="2" s="1"/>
  <c r="AU71" i="2"/>
  <c r="BU71" i="2" s="1"/>
  <c r="AU90" i="2"/>
  <c r="BU90" i="2" s="1"/>
  <c r="AU61" i="2"/>
  <c r="BU61" i="2" s="1"/>
  <c r="AU93" i="2"/>
  <c r="BU93" i="2" s="1"/>
  <c r="AU64" i="2"/>
  <c r="BU64" i="2" s="1"/>
  <c r="AU80" i="2"/>
  <c r="BU80" i="2" s="1"/>
  <c r="AU67" i="2"/>
  <c r="BU67" i="2" s="1"/>
  <c r="AU88" i="2"/>
  <c r="BU88" i="2" s="1"/>
  <c r="AU73" i="2"/>
  <c r="BU73" i="2" s="1"/>
  <c r="AU60" i="2"/>
  <c r="BU60" i="2" s="1"/>
  <c r="AU92" i="2"/>
  <c r="BU92" i="2" s="1"/>
  <c r="AU94" i="2"/>
  <c r="BU94" i="2" s="1"/>
  <c r="AU85" i="2"/>
  <c r="BU85" i="2" s="1"/>
  <c r="AU62" i="2"/>
  <c r="BU62" i="2" s="1"/>
  <c r="AU76" i="2"/>
  <c r="BU76" i="2" s="1"/>
  <c r="AU66" i="2"/>
  <c r="BU66" i="2" s="1"/>
  <c r="AU79" i="2"/>
  <c r="BU79" i="2" s="1"/>
  <c r="AU81" i="2"/>
  <c r="BU81" i="2" s="1"/>
  <c r="AU69" i="2"/>
  <c r="BU69" i="2" s="1"/>
  <c r="AU89" i="2"/>
  <c r="BU89" i="2" s="1"/>
  <c r="AU91" i="2"/>
  <c r="BU91" i="2" s="1"/>
  <c r="AT72" i="2"/>
  <c r="BT72" i="2" s="1"/>
  <c r="AT85" i="2"/>
  <c r="BT85" i="2" s="1"/>
  <c r="AT91" i="2"/>
  <c r="BT91" i="2" s="1"/>
  <c r="AW5" i="2"/>
  <c r="AX68" i="2"/>
  <c r="BX68" i="2" s="1"/>
  <c r="AX84" i="2"/>
  <c r="BX84" i="2" s="1"/>
  <c r="AX71" i="2"/>
  <c r="BX71" i="2" s="1"/>
  <c r="AX67" i="2"/>
  <c r="BX67" i="2" s="1"/>
  <c r="AX5" i="2"/>
  <c r="AX73" i="2"/>
  <c r="BX73" i="2" s="1"/>
  <c r="AX79" i="2"/>
  <c r="BX79" i="2" s="1"/>
  <c r="AX60" i="2"/>
  <c r="BX60" i="2" s="1"/>
  <c r="AX63" i="2"/>
  <c r="BX63" i="2" s="1"/>
  <c r="AY37" i="2"/>
  <c r="BY37" i="2" s="1"/>
  <c r="AY56" i="2"/>
  <c r="BY56" i="2" s="1"/>
  <c r="AY27" i="2"/>
  <c r="BY27" i="2" s="1"/>
  <c r="AY10" i="2"/>
  <c r="BY10" i="2" s="1"/>
  <c r="AY16" i="2"/>
  <c r="BY16" i="2" s="1"/>
  <c r="AY11" i="2"/>
  <c r="BY11" i="2" s="1"/>
  <c r="AY50" i="2"/>
  <c r="BY50" i="2" s="1"/>
  <c r="AY34" i="2"/>
  <c r="BY34" i="2" s="1"/>
  <c r="AY81" i="2"/>
  <c r="BY81" i="2" s="1"/>
  <c r="AY63" i="2"/>
  <c r="BY63" i="2" s="1"/>
  <c r="AY54" i="2"/>
  <c r="BY54" i="2" s="1"/>
  <c r="AY67" i="2"/>
  <c r="BY67" i="2" s="1"/>
  <c r="AY65" i="2"/>
  <c r="BY65" i="2" s="1"/>
  <c r="AY47" i="2"/>
  <c r="BY47" i="2" s="1"/>
  <c r="K58" i="5"/>
  <c r="AY17" i="2"/>
  <c r="BY17" i="2" s="1"/>
  <c r="AY19" i="2"/>
  <c r="BY19" i="2" s="1"/>
  <c r="K62" i="5"/>
  <c r="AY90" i="2"/>
  <c r="BY90" i="2" s="1"/>
  <c r="AY64" i="2"/>
  <c r="BY64" i="2" s="1"/>
  <c r="AY33" i="2"/>
  <c r="BY33" i="2" s="1"/>
  <c r="AY44" i="2"/>
  <c r="BY44" i="2" s="1"/>
  <c r="AY30" i="2"/>
  <c r="BY30" i="2" s="1"/>
  <c r="L62" i="5"/>
  <c r="AY69" i="2"/>
  <c r="BY69" i="2" s="1"/>
  <c r="AY73" i="2"/>
  <c r="BY73" i="2" s="1"/>
  <c r="AY45" i="2"/>
  <c r="BY45" i="2" s="1"/>
  <c r="AY94" i="2"/>
  <c r="BY94" i="2" s="1"/>
  <c r="AY23" i="2"/>
  <c r="BY23" i="2" s="1"/>
  <c r="N88" i="5"/>
  <c r="L60" i="5"/>
  <c r="K61" i="5"/>
  <c r="M56" i="5"/>
  <c r="K56" i="5"/>
  <c r="M62" i="5"/>
  <c r="M60" i="5"/>
  <c r="M22" i="5" s="1"/>
  <c r="M57" i="5"/>
  <c r="L61" i="5"/>
  <c r="L57" i="5"/>
  <c r="K60" i="5"/>
  <c r="F11" i="5"/>
  <c r="F12" i="5"/>
  <c r="L58" i="5"/>
  <c r="L19" i="5" s="1"/>
  <c r="N82" i="5"/>
  <c r="N70" i="5"/>
  <c r="N65" i="5"/>
  <c r="N86" i="5"/>
  <c r="N87" i="5"/>
  <c r="M85" i="5"/>
  <c r="K85" i="5"/>
  <c r="L85" i="5"/>
  <c r="N84" i="5"/>
  <c r="N83" i="5"/>
  <c r="N81" i="5"/>
  <c r="K40" i="5"/>
  <c r="K39" i="5"/>
  <c r="M40" i="5"/>
  <c r="M39" i="5"/>
  <c r="L40" i="5"/>
  <c r="L39" i="5"/>
  <c r="N76" i="5"/>
  <c r="N74" i="5"/>
  <c r="M35" i="5"/>
  <c r="M36" i="5"/>
  <c r="K35" i="5"/>
  <c r="K36" i="5"/>
  <c r="L35" i="5"/>
  <c r="L36" i="5"/>
  <c r="N78" i="5"/>
  <c r="N79" i="5"/>
  <c r="M77" i="5"/>
  <c r="M38" i="5" s="1"/>
  <c r="L77" i="5"/>
  <c r="K77" i="5"/>
  <c r="K38" i="5" s="1"/>
  <c r="N75" i="5"/>
  <c r="L34" i="5"/>
  <c r="L33" i="5"/>
  <c r="M34" i="5"/>
  <c r="M33" i="5"/>
  <c r="N72" i="5"/>
  <c r="K34" i="5"/>
  <c r="K33" i="5"/>
  <c r="N73" i="5"/>
  <c r="M71" i="5"/>
  <c r="M31" i="5" s="1"/>
  <c r="L71" i="5"/>
  <c r="L32" i="5" s="1"/>
  <c r="K71" i="5"/>
  <c r="K32" i="5" s="1"/>
  <c r="K69" i="5"/>
  <c r="M69" i="5"/>
  <c r="L69" i="5"/>
  <c r="M26" i="5"/>
  <c r="AV5" i="2"/>
  <c r="AV92" i="2" s="1"/>
  <c r="BV92" i="2" s="1"/>
  <c r="BB5" i="2"/>
  <c r="AU5" i="2"/>
  <c r="AS5" i="2"/>
  <c r="AS13" i="2" s="1"/>
  <c r="BS13" i="2" s="1"/>
  <c r="AZ5" i="2"/>
  <c r="BA5" i="2"/>
  <c r="AT5" i="2"/>
  <c r="AT74" i="2" s="1"/>
  <c r="BT74" i="2" s="1"/>
  <c r="M28" i="5"/>
  <c r="F12" i="3"/>
  <c r="D34" i="18" s="1"/>
  <c r="M51" i="5"/>
  <c r="M11" i="5" s="1"/>
  <c r="L51" i="5"/>
  <c r="K51" i="5"/>
  <c r="F11" i="3"/>
  <c r="C34" i="18" s="1"/>
  <c r="M25" i="5"/>
  <c r="M16" i="5"/>
  <c r="M27" i="5"/>
  <c r="M15" i="5"/>
  <c r="BA9" i="2" l="1"/>
  <c r="CA9" i="2" s="1"/>
  <c r="BA46" i="2"/>
  <c r="CA46" i="2" s="1"/>
  <c r="BA47" i="2"/>
  <c r="CA47" i="2" s="1"/>
  <c r="BA23" i="2"/>
  <c r="CA23" i="2" s="1"/>
  <c r="BA41" i="2"/>
  <c r="CA41" i="2" s="1"/>
  <c r="BA53" i="2"/>
  <c r="CA53" i="2" s="1"/>
  <c r="BA51" i="2"/>
  <c r="CA51" i="2" s="1"/>
  <c r="BA48" i="2"/>
  <c r="CA48" i="2" s="1"/>
  <c r="BA22" i="2"/>
  <c r="CA22" i="2" s="1"/>
  <c r="BA54" i="2"/>
  <c r="CA54" i="2" s="1"/>
  <c r="BA57" i="2"/>
  <c r="CA57" i="2" s="1"/>
  <c r="BA34" i="2"/>
  <c r="CA34" i="2" s="1"/>
  <c r="BA50" i="2"/>
  <c r="CA50" i="2" s="1"/>
  <c r="BA43" i="2"/>
  <c r="CA43" i="2" s="1"/>
  <c r="BA49" i="2"/>
  <c r="CA49" i="2" s="1"/>
  <c r="BA55" i="2"/>
  <c r="CA55" i="2" s="1"/>
  <c r="BA42" i="2"/>
  <c r="CA42" i="2" s="1"/>
  <c r="AZ42" i="2"/>
  <c r="BZ42" i="2" s="1"/>
  <c r="AZ51" i="2"/>
  <c r="BZ51" i="2" s="1"/>
  <c r="AZ18" i="2"/>
  <c r="BZ18" i="2" s="1"/>
  <c r="AZ21" i="2"/>
  <c r="BZ21" i="2" s="1"/>
  <c r="AZ30" i="2"/>
  <c r="BZ30" i="2" s="1"/>
  <c r="AZ19" i="2"/>
  <c r="BZ19" i="2" s="1"/>
  <c r="AZ52" i="2"/>
  <c r="BZ52" i="2" s="1"/>
  <c r="AZ16" i="2"/>
  <c r="BZ16" i="2" s="1"/>
  <c r="AZ24" i="2"/>
  <c r="BZ24" i="2" s="1"/>
  <c r="AZ12" i="2"/>
  <c r="BZ12" i="2" s="1"/>
  <c r="AX47" i="2"/>
  <c r="BX47" i="2" s="1"/>
  <c r="AX40" i="2"/>
  <c r="BX40" i="2" s="1"/>
  <c r="AX57" i="2"/>
  <c r="BX57" i="2" s="1"/>
  <c r="AX21" i="2"/>
  <c r="BX21" i="2" s="1"/>
  <c r="AX44" i="2"/>
  <c r="BX44" i="2" s="1"/>
  <c r="AX37" i="2"/>
  <c r="BX37" i="2" s="1"/>
  <c r="AX12" i="2"/>
  <c r="BX12" i="2" s="1"/>
  <c r="AX27" i="2"/>
  <c r="BX27" i="2" s="1"/>
  <c r="AW20" i="2"/>
  <c r="BW20" i="2" s="1"/>
  <c r="AW11" i="2"/>
  <c r="BW11" i="2" s="1"/>
  <c r="AQ41" i="2"/>
  <c r="BQ41" i="2" s="1"/>
  <c r="AQ29" i="2"/>
  <c r="BQ29" i="2" s="1"/>
  <c r="AQ34" i="2"/>
  <c r="BQ34" i="2" s="1"/>
  <c r="AQ42" i="2"/>
  <c r="BQ42" i="2" s="1"/>
  <c r="AQ56" i="2"/>
  <c r="BQ56" i="2" s="1"/>
  <c r="AQ15" i="2"/>
  <c r="BQ15" i="2" s="1"/>
  <c r="AQ33" i="2"/>
  <c r="BQ33" i="2" s="1"/>
  <c r="AQ50" i="2"/>
  <c r="BQ50" i="2" s="1"/>
  <c r="AQ38" i="2"/>
  <c r="BQ38" i="2" s="1"/>
  <c r="AQ40" i="2"/>
  <c r="BQ40" i="2" s="1"/>
  <c r="AQ31" i="2"/>
  <c r="BQ31" i="2" s="1"/>
  <c r="AQ55" i="2"/>
  <c r="BQ55" i="2" s="1"/>
  <c r="AQ45" i="2"/>
  <c r="BQ45" i="2" s="1"/>
  <c r="AQ47" i="2"/>
  <c r="BQ47" i="2" s="1"/>
  <c r="AQ57" i="2"/>
  <c r="BQ57" i="2" s="1"/>
  <c r="AQ39" i="2"/>
  <c r="BQ39" i="2" s="1"/>
  <c r="AQ32" i="2"/>
  <c r="BQ32" i="2" s="1"/>
  <c r="AQ49" i="2"/>
  <c r="BQ49" i="2" s="1"/>
  <c r="AQ53" i="2"/>
  <c r="BQ53" i="2" s="1"/>
  <c r="AQ54" i="2"/>
  <c r="BQ54" i="2" s="1"/>
  <c r="AQ43" i="2"/>
  <c r="BQ43" i="2" s="1"/>
  <c r="AQ48" i="2"/>
  <c r="BQ48" i="2" s="1"/>
  <c r="AQ14" i="2"/>
  <c r="BQ14" i="2" s="1"/>
  <c r="AQ30" i="2"/>
  <c r="BQ30" i="2" s="1"/>
  <c r="AW9" i="2"/>
  <c r="BW9" i="2" s="1"/>
  <c r="AW17" i="2"/>
  <c r="BW17" i="2" s="1"/>
  <c r="AW29" i="2"/>
  <c r="BW29" i="2" s="1"/>
  <c r="AW16" i="2"/>
  <c r="BW16" i="2" s="1"/>
  <c r="AW30" i="2"/>
  <c r="BW30" i="2" s="1"/>
  <c r="AW23" i="2"/>
  <c r="BW23" i="2" s="1"/>
  <c r="AW25" i="2"/>
  <c r="BW25" i="2" s="1"/>
  <c r="AW26" i="2"/>
  <c r="BW26" i="2" s="1"/>
  <c r="AW12" i="2"/>
  <c r="BW12" i="2" s="1"/>
  <c r="AW40" i="2"/>
  <c r="BW40" i="2" s="1"/>
  <c r="AW51" i="2"/>
  <c r="BW51" i="2" s="1"/>
  <c r="AX50" i="2"/>
  <c r="BX50" i="2" s="1"/>
  <c r="AX55" i="2"/>
  <c r="BX55" i="2" s="1"/>
  <c r="AX39" i="2"/>
  <c r="BX39" i="2" s="1"/>
  <c r="AX36" i="2"/>
  <c r="BX36" i="2" s="1"/>
  <c r="AX46" i="2"/>
  <c r="BX46" i="2" s="1"/>
  <c r="AX33" i="2"/>
  <c r="BX33" i="2" s="1"/>
  <c r="AQ18" i="2"/>
  <c r="BQ18" i="2" s="1"/>
  <c r="AQ12" i="2"/>
  <c r="BQ12" i="2" s="1"/>
  <c r="AQ22" i="2"/>
  <c r="BQ22" i="2" s="1"/>
  <c r="AQ23" i="2"/>
  <c r="BQ23" i="2" s="1"/>
  <c r="AQ24" i="2"/>
  <c r="BQ24" i="2" s="1"/>
  <c r="AQ25" i="2"/>
  <c r="BQ25" i="2" s="1"/>
  <c r="AQ27" i="2"/>
  <c r="BQ27" i="2" s="1"/>
  <c r="AQ35" i="2"/>
  <c r="BQ35" i="2" s="1"/>
  <c r="AQ51" i="2"/>
  <c r="BQ51" i="2" s="1"/>
  <c r="AQ52" i="2"/>
  <c r="BQ52" i="2" s="1"/>
  <c r="AQ37" i="2"/>
  <c r="BQ37" i="2" s="1"/>
  <c r="AQ9" i="2"/>
  <c r="BQ9" i="2" s="1"/>
  <c r="AQ36" i="2"/>
  <c r="BQ36" i="2" s="1"/>
  <c r="AQ26" i="2"/>
  <c r="BQ26" i="2" s="1"/>
  <c r="AQ11" i="2"/>
  <c r="BQ11" i="2" s="1"/>
  <c r="AQ19" i="2"/>
  <c r="BQ19" i="2" s="1"/>
  <c r="AQ28" i="2"/>
  <c r="BQ28" i="2" s="1"/>
  <c r="AQ20" i="2"/>
  <c r="BQ20" i="2" s="1"/>
  <c r="AQ21" i="2"/>
  <c r="BQ21" i="2" s="1"/>
  <c r="AQ10" i="2"/>
  <c r="BQ10" i="2" s="1"/>
  <c r="BB8" i="2"/>
  <c r="CB8" i="2" s="1"/>
  <c r="BB36" i="2"/>
  <c r="CB36" i="2" s="1"/>
  <c r="BB35" i="2"/>
  <c r="CB35" i="2" s="1"/>
  <c r="BB34" i="2"/>
  <c r="CB34" i="2" s="1"/>
  <c r="BB50" i="2"/>
  <c r="CB50" i="2" s="1"/>
  <c r="BB27" i="2"/>
  <c r="CB27" i="2" s="1"/>
  <c r="BB46" i="2"/>
  <c r="CB46" i="2" s="1"/>
  <c r="BB48" i="2"/>
  <c r="CB48" i="2" s="1"/>
  <c r="BB55" i="2"/>
  <c r="CB55" i="2" s="1"/>
  <c r="BB45" i="2"/>
  <c r="CB45" i="2" s="1"/>
  <c r="BB52" i="2"/>
  <c r="CB52" i="2" s="1"/>
  <c r="BB42" i="2"/>
  <c r="CB42" i="2" s="1"/>
  <c r="AU24" i="2"/>
  <c r="BU24" i="2" s="1"/>
  <c r="AU52" i="2"/>
  <c r="BU52" i="2" s="1"/>
  <c r="AU56" i="2"/>
  <c r="BU56" i="2" s="1"/>
  <c r="AU40" i="2"/>
  <c r="BU40" i="2" s="1"/>
  <c r="AU51" i="2"/>
  <c r="BU51" i="2" s="1"/>
  <c r="AU34" i="2"/>
  <c r="BU34" i="2" s="1"/>
  <c r="AU33" i="2"/>
  <c r="BU33" i="2" s="1"/>
  <c r="AU50" i="2"/>
  <c r="BU50" i="2" s="1"/>
  <c r="AU35" i="2"/>
  <c r="BU35" i="2" s="1"/>
  <c r="AU46" i="2"/>
  <c r="BU46" i="2" s="1"/>
  <c r="AU37" i="2"/>
  <c r="BU37" i="2" s="1"/>
  <c r="AU39" i="2"/>
  <c r="BU39" i="2" s="1"/>
  <c r="AU41" i="2"/>
  <c r="BU41" i="2" s="1"/>
  <c r="AU49" i="2"/>
  <c r="BU49" i="2" s="1"/>
  <c r="AU38" i="2"/>
  <c r="BU38" i="2" s="1"/>
  <c r="AU31" i="2"/>
  <c r="BU31" i="2" s="1"/>
  <c r="AU53" i="2"/>
  <c r="BU53" i="2" s="1"/>
  <c r="AU57" i="2"/>
  <c r="BU57" i="2" s="1"/>
  <c r="AU55" i="2"/>
  <c r="BU55" i="2" s="1"/>
  <c r="AU42" i="2"/>
  <c r="BU42" i="2" s="1"/>
  <c r="AU45" i="2"/>
  <c r="BU45" i="2" s="1"/>
  <c r="AU32" i="2"/>
  <c r="BU32" i="2" s="1"/>
  <c r="AU48" i="2"/>
  <c r="BU48" i="2" s="1"/>
  <c r="AU36" i="2"/>
  <c r="BU36" i="2" s="1"/>
  <c r="AU43" i="2"/>
  <c r="BU43" i="2" s="1"/>
  <c r="AS34" i="2"/>
  <c r="BS34" i="2" s="1"/>
  <c r="AS33" i="2"/>
  <c r="BS33" i="2" s="1"/>
  <c r="AS51" i="2"/>
  <c r="BS51" i="2" s="1"/>
  <c r="AS50" i="2"/>
  <c r="BS50" i="2" s="1"/>
  <c r="AS17" i="2"/>
  <c r="BS17" i="2" s="1"/>
  <c r="AS56" i="2"/>
  <c r="BS56" i="2" s="1"/>
  <c r="AS28" i="2"/>
  <c r="BS28" i="2" s="1"/>
  <c r="AS20" i="2"/>
  <c r="BS20" i="2" s="1"/>
  <c r="AS11" i="2"/>
  <c r="BS11" i="2" s="1"/>
  <c r="AS26" i="2"/>
  <c r="BS26" i="2" s="1"/>
  <c r="AS30" i="2"/>
  <c r="BS30" i="2" s="1"/>
  <c r="AS24" i="2"/>
  <c r="BS24" i="2" s="1"/>
  <c r="AS23" i="2"/>
  <c r="BS23" i="2" s="1"/>
  <c r="AS14" i="2"/>
  <c r="BS14" i="2" s="1"/>
  <c r="AZ81" i="2"/>
  <c r="BZ81" i="2" s="1"/>
  <c r="AZ13" i="2"/>
  <c r="BZ13" i="2" s="1"/>
  <c r="AZ29" i="2"/>
  <c r="BZ29" i="2" s="1"/>
  <c r="AZ23" i="2"/>
  <c r="BZ23" i="2" s="1"/>
  <c r="AZ14" i="2"/>
  <c r="BZ14" i="2" s="1"/>
  <c r="AZ10" i="2"/>
  <c r="BZ10" i="2" s="1"/>
  <c r="AZ27" i="2"/>
  <c r="BZ27" i="2" s="1"/>
  <c r="AZ26" i="2"/>
  <c r="BZ26" i="2" s="1"/>
  <c r="D11" i="3"/>
  <c r="C24" i="18" s="1"/>
  <c r="L14" i="5"/>
  <c r="L12" i="5"/>
  <c r="N50" i="5"/>
  <c r="D12" i="5"/>
  <c r="K13" i="5"/>
  <c r="K15" i="5"/>
  <c r="N54" i="5"/>
  <c r="K17" i="5"/>
  <c r="D12" i="3"/>
  <c r="D24" i="18" s="1"/>
  <c r="G14" i="3"/>
  <c r="G13" i="3"/>
  <c r="E11" i="5"/>
  <c r="G14" i="5"/>
  <c r="L16" i="5"/>
  <c r="G13" i="5"/>
  <c r="E12" i="5"/>
  <c r="E12" i="3"/>
  <c r="D29" i="18" s="1"/>
  <c r="E11" i="3"/>
  <c r="C29" i="18" s="1"/>
  <c r="D11" i="5"/>
  <c r="AJ39" i="2"/>
  <c r="AK39" i="2" s="1"/>
  <c r="AJ38" i="2"/>
  <c r="AK38" i="2" s="1"/>
  <c r="L25" i="5"/>
  <c r="N52" i="5"/>
  <c r="M13" i="5"/>
  <c r="M14" i="5"/>
  <c r="L13" i="5"/>
  <c r="K26" i="5"/>
  <c r="K14" i="5"/>
  <c r="K16" i="5"/>
  <c r="N64" i="5"/>
  <c r="N26" i="5" s="1"/>
  <c r="I81" i="18" s="1"/>
  <c r="N68" i="5"/>
  <c r="N53" i="5"/>
  <c r="N55" i="5"/>
  <c r="L15" i="5"/>
  <c r="N63" i="5"/>
  <c r="L27" i="5"/>
  <c r="N67" i="5"/>
  <c r="M19" i="5"/>
  <c r="K19" i="5"/>
  <c r="L30" i="5"/>
  <c r="M29" i="5"/>
  <c r="K30" i="5"/>
  <c r="L28" i="5"/>
  <c r="N66" i="5"/>
  <c r="K28" i="5"/>
  <c r="K27" i="5"/>
  <c r="M20" i="5"/>
  <c r="N59" i="5"/>
  <c r="K20" i="5"/>
  <c r="AV28" i="2"/>
  <c r="BV28" i="2" s="1"/>
  <c r="N57" i="5"/>
  <c r="AX93" i="2"/>
  <c r="BX93" i="2" s="1"/>
  <c r="AX29" i="2"/>
  <c r="BX29" i="2" s="1"/>
  <c r="AT49" i="2"/>
  <c r="BT49" i="2" s="1"/>
  <c r="AV78" i="2"/>
  <c r="BV78" i="2" s="1"/>
  <c r="AS80" i="2"/>
  <c r="BS80" i="2" s="1"/>
  <c r="AR93" i="2"/>
  <c r="BR93" i="2" s="1"/>
  <c r="AV47" i="2"/>
  <c r="BV47" i="2" s="1"/>
  <c r="AT69" i="2"/>
  <c r="BT69" i="2" s="1"/>
  <c r="AV82" i="2"/>
  <c r="BV82" i="2" s="1"/>
  <c r="AV10" i="2"/>
  <c r="BV10" i="2" s="1"/>
  <c r="AV72" i="2"/>
  <c r="BV72" i="2" s="1"/>
  <c r="AV90" i="2"/>
  <c r="BV90" i="2" s="1"/>
  <c r="AV94" i="2"/>
  <c r="BV94" i="2" s="1"/>
  <c r="AV86" i="2"/>
  <c r="BV86" i="2" s="1"/>
  <c r="AV13" i="2"/>
  <c r="BV13" i="2" s="1"/>
  <c r="AV61" i="2"/>
  <c r="BV61" i="2" s="1"/>
  <c r="AV33" i="2"/>
  <c r="BV33" i="2" s="1"/>
  <c r="AV45" i="2"/>
  <c r="BV45" i="2" s="1"/>
  <c r="AV50" i="2"/>
  <c r="BV50" i="2" s="1"/>
  <c r="AV88" i="2"/>
  <c r="BV88" i="2" s="1"/>
  <c r="AV49" i="2"/>
  <c r="BV49" i="2" s="1"/>
  <c r="AV73" i="2"/>
  <c r="BV73" i="2" s="1"/>
  <c r="AV44" i="2"/>
  <c r="BV44" i="2" s="1"/>
  <c r="AV65" i="2"/>
  <c r="BV65" i="2" s="1"/>
  <c r="AV77" i="2"/>
  <c r="BV77" i="2" s="1"/>
  <c r="AV57" i="2"/>
  <c r="BV57" i="2" s="1"/>
  <c r="AV66" i="2"/>
  <c r="BV66" i="2" s="1"/>
  <c r="AV81" i="2"/>
  <c r="BV81" i="2" s="1"/>
  <c r="AV93" i="2"/>
  <c r="BV93" i="2" s="1"/>
  <c r="AV60" i="2"/>
  <c r="BV60" i="2" s="1"/>
  <c r="AV79" i="2"/>
  <c r="BV79" i="2" s="1"/>
  <c r="AV36" i="2"/>
  <c r="BV36" i="2" s="1"/>
  <c r="AV32" i="2"/>
  <c r="BV32" i="2" s="1"/>
  <c r="AV59" i="2"/>
  <c r="BV59" i="2" s="1"/>
  <c r="AV34" i="2"/>
  <c r="BV34" i="2" s="1"/>
  <c r="AV52" i="2"/>
  <c r="BV52" i="2" s="1"/>
  <c r="AV48" i="2"/>
  <c r="BV48" i="2" s="1"/>
  <c r="AV83" i="2"/>
  <c r="BV83" i="2" s="1"/>
  <c r="AV41" i="2"/>
  <c r="BV41" i="2" s="1"/>
  <c r="AV68" i="2"/>
  <c r="BV68" i="2" s="1"/>
  <c r="AV64" i="2"/>
  <c r="BV64" i="2" s="1"/>
  <c r="AV85" i="2"/>
  <c r="BV85" i="2" s="1"/>
  <c r="AV69" i="2"/>
  <c r="BV69" i="2" s="1"/>
  <c r="AV84" i="2"/>
  <c r="BV84" i="2" s="1"/>
  <c r="AV80" i="2"/>
  <c r="BV80" i="2" s="1"/>
  <c r="AV46" i="2"/>
  <c r="BV46" i="2" s="1"/>
  <c r="AV38" i="2"/>
  <c r="BV38" i="2" s="1"/>
  <c r="AV39" i="2"/>
  <c r="BV39" i="2" s="1"/>
  <c r="AV35" i="2"/>
  <c r="BV35" i="2" s="1"/>
  <c r="AV62" i="2"/>
  <c r="BV62" i="2" s="1"/>
  <c r="AV89" i="2"/>
  <c r="BV89" i="2" s="1"/>
  <c r="AV55" i="2"/>
  <c r="BV55" i="2" s="1"/>
  <c r="AV51" i="2"/>
  <c r="BV51" i="2" s="1"/>
  <c r="AV76" i="2"/>
  <c r="BV76" i="2" s="1"/>
  <c r="AV91" i="2"/>
  <c r="BV91" i="2" s="1"/>
  <c r="AV37" i="2"/>
  <c r="BV37" i="2" s="1"/>
  <c r="AV87" i="2"/>
  <c r="BV87" i="2" s="1"/>
  <c r="AV70" i="2"/>
  <c r="BV70" i="2" s="1"/>
  <c r="AV43" i="2"/>
  <c r="BV43" i="2" s="1"/>
  <c r="AV40" i="2"/>
  <c r="BV40" i="2" s="1"/>
  <c r="AV58" i="2"/>
  <c r="BV58" i="2" s="1"/>
  <c r="AV75" i="2"/>
  <c r="BV75" i="2" s="1"/>
  <c r="AV54" i="2"/>
  <c r="BV54" i="2" s="1"/>
  <c r="AT88" i="2"/>
  <c r="BT88" i="2" s="1"/>
  <c r="AT70" i="2"/>
  <c r="BT70" i="2" s="1"/>
  <c r="AV42" i="2"/>
  <c r="BV42" i="2" s="1"/>
  <c r="AS27" i="2"/>
  <c r="BS27" i="2" s="1"/>
  <c r="AX69" i="2"/>
  <c r="BX69" i="2" s="1"/>
  <c r="AX52" i="2"/>
  <c r="BX52" i="2" s="1"/>
  <c r="AT60" i="2"/>
  <c r="BT60" i="2" s="1"/>
  <c r="AT54" i="2"/>
  <c r="BT54" i="2" s="1"/>
  <c r="AV71" i="2"/>
  <c r="BV71" i="2" s="1"/>
  <c r="AV16" i="2"/>
  <c r="BV16" i="2" s="1"/>
  <c r="AV53" i="2"/>
  <c r="BV53" i="2" s="1"/>
  <c r="AV19" i="2"/>
  <c r="BV19" i="2" s="1"/>
  <c r="AX14" i="2"/>
  <c r="BX14" i="2" s="1"/>
  <c r="AX80" i="2"/>
  <c r="BX80" i="2" s="1"/>
  <c r="AX75" i="2"/>
  <c r="BX75" i="2" s="1"/>
  <c r="AT66" i="2"/>
  <c r="BT66" i="2" s="1"/>
  <c r="AT67" i="2"/>
  <c r="BT67" i="2" s="1"/>
  <c r="AR59" i="2"/>
  <c r="BR59" i="2" s="1"/>
  <c r="AR72" i="2"/>
  <c r="BR72" i="2" s="1"/>
  <c r="AR76" i="2"/>
  <c r="BR76" i="2" s="1"/>
  <c r="AR60" i="2"/>
  <c r="BR60" i="2" s="1"/>
  <c r="AR78" i="2"/>
  <c r="BR78" i="2" s="1"/>
  <c r="AR91" i="2"/>
  <c r="BR91" i="2" s="1"/>
  <c r="AR64" i="2"/>
  <c r="BR64" i="2" s="1"/>
  <c r="AR82" i="2"/>
  <c r="BR82" i="2" s="1"/>
  <c r="AR80" i="2"/>
  <c r="BR80" i="2" s="1"/>
  <c r="AR92" i="2"/>
  <c r="BR92" i="2" s="1"/>
  <c r="AR62" i="2"/>
  <c r="BR62" i="2" s="1"/>
  <c r="AR84" i="2"/>
  <c r="BR84" i="2" s="1"/>
  <c r="AR75" i="2"/>
  <c r="BR75" i="2" s="1"/>
  <c r="AR67" i="2"/>
  <c r="BR67" i="2" s="1"/>
  <c r="AR63" i="2"/>
  <c r="BR63" i="2" s="1"/>
  <c r="AR69" i="2"/>
  <c r="BR69" i="2" s="1"/>
  <c r="AR58" i="2"/>
  <c r="BR58" i="2" s="1"/>
  <c r="AR83" i="2"/>
  <c r="BR83" i="2" s="1"/>
  <c r="AR94" i="2"/>
  <c r="BR94" i="2" s="1"/>
  <c r="AR71" i="2"/>
  <c r="BR71" i="2" s="1"/>
  <c r="AR85" i="2"/>
  <c r="BR85" i="2" s="1"/>
  <c r="AR88" i="2"/>
  <c r="BR88" i="2" s="1"/>
  <c r="AR70" i="2"/>
  <c r="BR70" i="2" s="1"/>
  <c r="AR87" i="2"/>
  <c r="BR87" i="2" s="1"/>
  <c r="AR90" i="2"/>
  <c r="BR90" i="2" s="1"/>
  <c r="AR66" i="2"/>
  <c r="BR66" i="2" s="1"/>
  <c r="AR77" i="2"/>
  <c r="BR77" i="2" s="1"/>
  <c r="AR73" i="2"/>
  <c r="BR73" i="2" s="1"/>
  <c r="AR74" i="2"/>
  <c r="BR74" i="2" s="1"/>
  <c r="AR81" i="2"/>
  <c r="BR81" i="2" s="1"/>
  <c r="AV67" i="2"/>
  <c r="BV67" i="2" s="1"/>
  <c r="AT86" i="2"/>
  <c r="BT86" i="2" s="1"/>
  <c r="AT50" i="2"/>
  <c r="BT50" i="2" s="1"/>
  <c r="AT68" i="2"/>
  <c r="BT68" i="2" s="1"/>
  <c r="AT83" i="2"/>
  <c r="BT83" i="2" s="1"/>
  <c r="AR79" i="2"/>
  <c r="BR79" i="2" s="1"/>
  <c r="AS10" i="2"/>
  <c r="BS10" i="2" s="1"/>
  <c r="AS42" i="2"/>
  <c r="BS42" i="2" s="1"/>
  <c r="AS38" i="2"/>
  <c r="BS38" i="2" s="1"/>
  <c r="AS81" i="2"/>
  <c r="BS81" i="2" s="1"/>
  <c r="AS40" i="2"/>
  <c r="BS40" i="2" s="1"/>
  <c r="AS29" i="2"/>
  <c r="BS29" i="2" s="1"/>
  <c r="AS63" i="2"/>
  <c r="BS63" i="2" s="1"/>
  <c r="AS15" i="2"/>
  <c r="BS15" i="2" s="1"/>
  <c r="AS21" i="2"/>
  <c r="BS21" i="2" s="1"/>
  <c r="AS58" i="2"/>
  <c r="BS58" i="2" s="1"/>
  <c r="AS54" i="2"/>
  <c r="BS54" i="2" s="1"/>
  <c r="AS82" i="2"/>
  <c r="BS82" i="2" s="1"/>
  <c r="AS47" i="2"/>
  <c r="BS47" i="2" s="1"/>
  <c r="AS19" i="2"/>
  <c r="BS19" i="2" s="1"/>
  <c r="AS74" i="2"/>
  <c r="BS74" i="2" s="1"/>
  <c r="AS70" i="2"/>
  <c r="BS70" i="2" s="1"/>
  <c r="AS85" i="2"/>
  <c r="BS85" i="2" s="1"/>
  <c r="AS90" i="2"/>
  <c r="BS90" i="2" s="1"/>
  <c r="AS86" i="2"/>
  <c r="BS86" i="2" s="1"/>
  <c r="AS87" i="2"/>
  <c r="BS87" i="2" s="1"/>
  <c r="AS71" i="2"/>
  <c r="BS71" i="2" s="1"/>
  <c r="AS9" i="2"/>
  <c r="BS9" i="2" s="1"/>
  <c r="AS45" i="2"/>
  <c r="BS45" i="2" s="1"/>
  <c r="AS41" i="2"/>
  <c r="BS41" i="2" s="1"/>
  <c r="AS62" i="2"/>
  <c r="BS62" i="2" s="1"/>
  <c r="AS88" i="2"/>
  <c r="BS88" i="2" s="1"/>
  <c r="AS61" i="2"/>
  <c r="BS61" i="2" s="1"/>
  <c r="AS57" i="2"/>
  <c r="BS57" i="2" s="1"/>
  <c r="AS69" i="2"/>
  <c r="BS69" i="2" s="1"/>
  <c r="AS66" i="2"/>
  <c r="BS66" i="2" s="1"/>
  <c r="AS8" i="2"/>
  <c r="BS8" i="2" s="1"/>
  <c r="AS12" i="2"/>
  <c r="BS12" i="2" s="1"/>
  <c r="AS77" i="2"/>
  <c r="BS77" i="2" s="1"/>
  <c r="AS73" i="2"/>
  <c r="BS73" i="2" s="1"/>
  <c r="AS39" i="2"/>
  <c r="BS39" i="2" s="1"/>
  <c r="AS79" i="2"/>
  <c r="BS79" i="2" s="1"/>
  <c r="AS93" i="2"/>
  <c r="BS93" i="2" s="1"/>
  <c r="AS89" i="2"/>
  <c r="BS89" i="2" s="1"/>
  <c r="AS59" i="2"/>
  <c r="BS59" i="2" s="1"/>
  <c r="AS31" i="2"/>
  <c r="BS31" i="2" s="1"/>
  <c r="AS32" i="2"/>
  <c r="BS32" i="2" s="1"/>
  <c r="AS44" i="2"/>
  <c r="BS44" i="2" s="1"/>
  <c r="AS76" i="2"/>
  <c r="BS76" i="2" s="1"/>
  <c r="AS72" i="2"/>
  <c r="BS72" i="2" s="1"/>
  <c r="AS48" i="2"/>
  <c r="BS48" i="2" s="1"/>
  <c r="AS60" i="2"/>
  <c r="BS60" i="2" s="1"/>
  <c r="AS78" i="2"/>
  <c r="BS78" i="2" s="1"/>
  <c r="AS91" i="2"/>
  <c r="BS91" i="2" s="1"/>
  <c r="AS64" i="2"/>
  <c r="BS64" i="2" s="1"/>
  <c r="AS55" i="2"/>
  <c r="BS55" i="2" s="1"/>
  <c r="AS53" i="2"/>
  <c r="BS53" i="2" s="1"/>
  <c r="AS84" i="2"/>
  <c r="BS84" i="2" s="1"/>
  <c r="AS46" i="2"/>
  <c r="BS46" i="2" s="1"/>
  <c r="AS35" i="2"/>
  <c r="BS35" i="2" s="1"/>
  <c r="AS92" i="2"/>
  <c r="BS92" i="2" s="1"/>
  <c r="AS37" i="2"/>
  <c r="BS37" i="2" s="1"/>
  <c r="AS49" i="2"/>
  <c r="BS49" i="2" s="1"/>
  <c r="AS67" i="2"/>
  <c r="BS67" i="2" s="1"/>
  <c r="AS36" i="2"/>
  <c r="BS36" i="2" s="1"/>
  <c r="AS43" i="2"/>
  <c r="BS43" i="2" s="1"/>
  <c r="AV23" i="2"/>
  <c r="BV23" i="2" s="1"/>
  <c r="AX13" i="2"/>
  <c r="BX13" i="2" s="1"/>
  <c r="AX70" i="2"/>
  <c r="BX70" i="2" s="1"/>
  <c r="AX59" i="2"/>
  <c r="BX59" i="2" s="1"/>
  <c r="AT40" i="2"/>
  <c r="BT40" i="2" s="1"/>
  <c r="AT77" i="2"/>
  <c r="BT77" i="2" s="1"/>
  <c r="AS68" i="2"/>
  <c r="BS68" i="2" s="1"/>
  <c r="AV20" i="2"/>
  <c r="BV20" i="2" s="1"/>
  <c r="AX89" i="2"/>
  <c r="BX89" i="2" s="1"/>
  <c r="AX66" i="2"/>
  <c r="BX66" i="2" s="1"/>
  <c r="AT36" i="2"/>
  <c r="BT36" i="2" s="1"/>
  <c r="AT90" i="2"/>
  <c r="BT90" i="2" s="1"/>
  <c r="AS94" i="2"/>
  <c r="BS94" i="2" s="1"/>
  <c r="AT75" i="2"/>
  <c r="BT75" i="2" s="1"/>
  <c r="AT14" i="2"/>
  <c r="BT14" i="2" s="1"/>
  <c r="AT34" i="2"/>
  <c r="BT34" i="2" s="1"/>
  <c r="AT41" i="2"/>
  <c r="BT41" i="2" s="1"/>
  <c r="AT89" i="2"/>
  <c r="BT89" i="2" s="1"/>
  <c r="AV74" i="2"/>
  <c r="BV74" i="2" s="1"/>
  <c r="AV29" i="2"/>
  <c r="BV29" i="2" s="1"/>
  <c r="AX43" i="2"/>
  <c r="BX43" i="2" s="1"/>
  <c r="AT45" i="2"/>
  <c r="BT45" i="2" s="1"/>
  <c r="AZ22" i="2"/>
  <c r="BZ22" i="2" s="1"/>
  <c r="AZ43" i="2"/>
  <c r="BZ43" i="2" s="1"/>
  <c r="AZ39" i="2"/>
  <c r="BZ39" i="2" s="1"/>
  <c r="AZ67" i="2"/>
  <c r="BZ67" i="2" s="1"/>
  <c r="AZ34" i="2"/>
  <c r="BZ34" i="2" s="1"/>
  <c r="AZ28" i="2"/>
  <c r="BZ28" i="2" s="1"/>
  <c r="AZ48" i="2"/>
  <c r="BZ48" i="2" s="1"/>
  <c r="AZ8" i="2"/>
  <c r="BZ8" i="2" s="1"/>
  <c r="AZ17" i="2"/>
  <c r="BZ17" i="2" s="1"/>
  <c r="AZ59" i="2"/>
  <c r="BZ59" i="2" s="1"/>
  <c r="AZ55" i="2"/>
  <c r="BZ55" i="2" s="1"/>
  <c r="AZ32" i="2"/>
  <c r="BZ32" i="2" s="1"/>
  <c r="AZ31" i="2"/>
  <c r="BZ31" i="2" s="1"/>
  <c r="AZ15" i="2"/>
  <c r="BZ15" i="2" s="1"/>
  <c r="AZ75" i="2"/>
  <c r="BZ75" i="2" s="1"/>
  <c r="AZ87" i="2"/>
  <c r="BZ87" i="2" s="1"/>
  <c r="AZ58" i="2"/>
  <c r="BZ58" i="2" s="1"/>
  <c r="AZ91" i="2"/>
  <c r="BZ91" i="2" s="1"/>
  <c r="AZ61" i="2"/>
  <c r="BZ61" i="2" s="1"/>
  <c r="AZ89" i="2"/>
  <c r="BZ89" i="2" s="1"/>
  <c r="AZ79" i="2"/>
  <c r="BZ79" i="2" s="1"/>
  <c r="AZ41" i="2"/>
  <c r="BZ41" i="2" s="1"/>
  <c r="AZ46" i="2"/>
  <c r="BZ46" i="2" s="1"/>
  <c r="AZ38" i="2"/>
  <c r="BZ38" i="2" s="1"/>
  <c r="AZ70" i="2"/>
  <c r="BZ70" i="2" s="1"/>
  <c r="AZ57" i="2"/>
  <c r="BZ57" i="2" s="1"/>
  <c r="AZ62" i="2"/>
  <c r="BZ62" i="2" s="1"/>
  <c r="AZ45" i="2"/>
  <c r="BZ45" i="2" s="1"/>
  <c r="AZ90" i="2"/>
  <c r="BZ90" i="2" s="1"/>
  <c r="AZ11" i="2"/>
  <c r="BZ11" i="2" s="1"/>
  <c r="AZ44" i="2"/>
  <c r="BZ44" i="2" s="1"/>
  <c r="AZ78" i="2"/>
  <c r="BZ78" i="2" s="1"/>
  <c r="AZ64" i="2"/>
  <c r="BZ64" i="2" s="1"/>
  <c r="AZ73" i="2"/>
  <c r="BZ73" i="2" s="1"/>
  <c r="AZ60" i="2"/>
  <c r="BZ60" i="2" s="1"/>
  <c r="AZ94" i="2"/>
  <c r="BZ94" i="2" s="1"/>
  <c r="AZ80" i="2"/>
  <c r="BZ80" i="2" s="1"/>
  <c r="AZ76" i="2"/>
  <c r="BZ76" i="2" s="1"/>
  <c r="AZ37" i="2"/>
  <c r="BZ37" i="2" s="1"/>
  <c r="AZ33" i="2"/>
  <c r="BZ33" i="2" s="1"/>
  <c r="AZ82" i="2"/>
  <c r="BZ82" i="2" s="1"/>
  <c r="AZ50" i="2"/>
  <c r="BZ50" i="2" s="1"/>
  <c r="AZ53" i="2"/>
  <c r="BZ53" i="2" s="1"/>
  <c r="AZ49" i="2"/>
  <c r="BZ49" i="2" s="1"/>
  <c r="AZ71" i="2"/>
  <c r="BZ71" i="2" s="1"/>
  <c r="AZ74" i="2"/>
  <c r="BZ74" i="2" s="1"/>
  <c r="AZ69" i="2"/>
  <c r="BZ69" i="2" s="1"/>
  <c r="AZ65" i="2"/>
  <c r="BZ65" i="2" s="1"/>
  <c r="AZ92" i="2"/>
  <c r="BZ92" i="2" s="1"/>
  <c r="AZ47" i="2"/>
  <c r="BZ47" i="2" s="1"/>
  <c r="AZ40" i="2"/>
  <c r="BZ40" i="2" s="1"/>
  <c r="AZ36" i="2"/>
  <c r="BZ36" i="2" s="1"/>
  <c r="AZ63" i="2"/>
  <c r="BZ63" i="2" s="1"/>
  <c r="AZ86" i="2"/>
  <c r="BZ86" i="2" s="1"/>
  <c r="AZ72" i="2"/>
  <c r="BZ72" i="2" s="1"/>
  <c r="AZ68" i="2"/>
  <c r="BZ68" i="2" s="1"/>
  <c r="AZ35" i="2"/>
  <c r="BZ35" i="2" s="1"/>
  <c r="AZ54" i="2"/>
  <c r="BZ54" i="2" s="1"/>
  <c r="AV21" i="2"/>
  <c r="BV21" i="2" s="1"/>
  <c r="AX64" i="2"/>
  <c r="BX64" i="2" s="1"/>
  <c r="AX32" i="2"/>
  <c r="BX32" i="2" s="1"/>
  <c r="AT81" i="2"/>
  <c r="BT81" i="2" s="1"/>
  <c r="AV31" i="2"/>
  <c r="BV31" i="2" s="1"/>
  <c r="AZ88" i="2"/>
  <c r="BZ88" i="2" s="1"/>
  <c r="AS52" i="2"/>
  <c r="BS52" i="2" s="1"/>
  <c r="AR89" i="2"/>
  <c r="BR89" i="2" s="1"/>
  <c r="AV12" i="2"/>
  <c r="BV12" i="2" s="1"/>
  <c r="AT18" i="2"/>
  <c r="BT18" i="2" s="1"/>
  <c r="AT93" i="2"/>
  <c r="BT93" i="2" s="1"/>
  <c r="AT79" i="2"/>
  <c r="BT79" i="2" s="1"/>
  <c r="AT47" i="2"/>
  <c r="BT47" i="2" s="1"/>
  <c r="AT82" i="2"/>
  <c r="BT82" i="2" s="1"/>
  <c r="AT78" i="2"/>
  <c r="BT78" i="2" s="1"/>
  <c r="AT32" i="2"/>
  <c r="BT32" i="2" s="1"/>
  <c r="AT73" i="2"/>
  <c r="BT73" i="2" s="1"/>
  <c r="AT63" i="2"/>
  <c r="BT63" i="2" s="1"/>
  <c r="AT84" i="2"/>
  <c r="BT84" i="2" s="1"/>
  <c r="AT43" i="2"/>
  <c r="BT43" i="2" s="1"/>
  <c r="AT48" i="2"/>
  <c r="BT48" i="2" s="1"/>
  <c r="AT37" i="2"/>
  <c r="BT37" i="2" s="1"/>
  <c r="AT46" i="2"/>
  <c r="BT46" i="2" s="1"/>
  <c r="AT64" i="2"/>
  <c r="BT64" i="2" s="1"/>
  <c r="AT52" i="2"/>
  <c r="BT52" i="2" s="1"/>
  <c r="AT44" i="2"/>
  <c r="BT44" i="2" s="1"/>
  <c r="AT62" i="2"/>
  <c r="BT62" i="2" s="1"/>
  <c r="AT80" i="2"/>
  <c r="BT80" i="2" s="1"/>
  <c r="AT92" i="2"/>
  <c r="BT92" i="2" s="1"/>
  <c r="AT39" i="2"/>
  <c r="BT39" i="2" s="1"/>
  <c r="AT35" i="2"/>
  <c r="BT35" i="2" s="1"/>
  <c r="AT94" i="2"/>
  <c r="BT94" i="2" s="1"/>
  <c r="AT33" i="2"/>
  <c r="BT33" i="2" s="1"/>
  <c r="AT51" i="2"/>
  <c r="BT51" i="2" s="1"/>
  <c r="AT53" i="2"/>
  <c r="BT53" i="2" s="1"/>
  <c r="AT55" i="2"/>
  <c r="BT55" i="2" s="1"/>
  <c r="AT76" i="2"/>
  <c r="BT76" i="2" s="1"/>
  <c r="AT71" i="2"/>
  <c r="BT71" i="2" s="1"/>
  <c r="AT87" i="2"/>
  <c r="BT87" i="2" s="1"/>
  <c r="AT42" i="2"/>
  <c r="BT42" i="2" s="1"/>
  <c r="AT61" i="2"/>
  <c r="BT61" i="2" s="1"/>
  <c r="AT57" i="2"/>
  <c r="BT57" i="2" s="1"/>
  <c r="AT65" i="2"/>
  <c r="BT65" i="2" s="1"/>
  <c r="AT31" i="2"/>
  <c r="BT31" i="2" s="1"/>
  <c r="AT38" i="2"/>
  <c r="BT38" i="2" s="1"/>
  <c r="AV56" i="2"/>
  <c r="BV56" i="2" s="1"/>
  <c r="AX24" i="2"/>
  <c r="BX24" i="2" s="1"/>
  <c r="AX9" i="2"/>
  <c r="BX9" i="2" s="1"/>
  <c r="AX25" i="2"/>
  <c r="BX25" i="2" s="1"/>
  <c r="AX15" i="2"/>
  <c r="BX15" i="2" s="1"/>
  <c r="AX28" i="2"/>
  <c r="BX28" i="2" s="1"/>
  <c r="AX22" i="2"/>
  <c r="BX22" i="2" s="1"/>
  <c r="AX16" i="2"/>
  <c r="BX16" i="2" s="1"/>
  <c r="AX26" i="2"/>
  <c r="BX26" i="2" s="1"/>
  <c r="AX18" i="2"/>
  <c r="BX18" i="2" s="1"/>
  <c r="AX17" i="2"/>
  <c r="BX17" i="2" s="1"/>
  <c r="AX30" i="2"/>
  <c r="BX30" i="2" s="1"/>
  <c r="AX20" i="2"/>
  <c r="BX20" i="2" s="1"/>
  <c r="AX23" i="2"/>
  <c r="BX23" i="2" s="1"/>
  <c r="AX62" i="2"/>
  <c r="BX62" i="2" s="1"/>
  <c r="AX42" i="2"/>
  <c r="BX42" i="2" s="1"/>
  <c r="AX76" i="2"/>
  <c r="BX76" i="2" s="1"/>
  <c r="AX86" i="2"/>
  <c r="BX86" i="2" s="1"/>
  <c r="AX8" i="2"/>
  <c r="BX8" i="2" s="1"/>
  <c r="AX74" i="2"/>
  <c r="BX74" i="2" s="1"/>
  <c r="AX11" i="2"/>
  <c r="BX11" i="2" s="1"/>
  <c r="AX78" i="2"/>
  <c r="BX78" i="2" s="1"/>
  <c r="AX58" i="2"/>
  <c r="BX58" i="2" s="1"/>
  <c r="AX92" i="2"/>
  <c r="BX92" i="2" s="1"/>
  <c r="AX88" i="2"/>
  <c r="BX88" i="2" s="1"/>
  <c r="AX94" i="2"/>
  <c r="BX94" i="2" s="1"/>
  <c r="AX56" i="2"/>
  <c r="BX56" i="2" s="1"/>
  <c r="AX51" i="2"/>
  <c r="BX51" i="2" s="1"/>
  <c r="AX49" i="2"/>
  <c r="BX49" i="2" s="1"/>
  <c r="AX45" i="2"/>
  <c r="BX45" i="2" s="1"/>
  <c r="AX85" i="2"/>
  <c r="BX85" i="2" s="1"/>
  <c r="AX41" i="2"/>
  <c r="BX41" i="2" s="1"/>
  <c r="AX90" i="2"/>
  <c r="BX90" i="2" s="1"/>
  <c r="AX83" i="2"/>
  <c r="BX83" i="2" s="1"/>
  <c r="AX77" i="2"/>
  <c r="BX77" i="2" s="1"/>
  <c r="AX19" i="2"/>
  <c r="BX19" i="2" s="1"/>
  <c r="AX10" i="2"/>
  <c r="BX10" i="2" s="1"/>
  <c r="AX65" i="2"/>
  <c r="BX65" i="2" s="1"/>
  <c r="AX61" i="2"/>
  <c r="BX61" i="2" s="1"/>
  <c r="AX53" i="2"/>
  <c r="BX53" i="2" s="1"/>
  <c r="AX48" i="2"/>
  <c r="BX48" i="2" s="1"/>
  <c r="AX81" i="2"/>
  <c r="BX81" i="2" s="1"/>
  <c r="AX35" i="2"/>
  <c r="BX35" i="2" s="1"/>
  <c r="AX31" i="2"/>
  <c r="BX31" i="2" s="1"/>
  <c r="AX91" i="2"/>
  <c r="BX91" i="2" s="1"/>
  <c r="AX87" i="2"/>
  <c r="BX87" i="2" s="1"/>
  <c r="AX82" i="2"/>
  <c r="BX82" i="2" s="1"/>
  <c r="AX54" i="2"/>
  <c r="BX54" i="2" s="1"/>
  <c r="AT56" i="2"/>
  <c r="BT56" i="2" s="1"/>
  <c r="AR65" i="2"/>
  <c r="BR65" i="2" s="1"/>
  <c r="AS25" i="2"/>
  <c r="BS25" i="2" s="1"/>
  <c r="AV18" i="2"/>
  <c r="BV18" i="2" s="1"/>
  <c r="AX38" i="2"/>
  <c r="BX38" i="2" s="1"/>
  <c r="AX72" i="2"/>
  <c r="BX72" i="2" s="1"/>
  <c r="AX34" i="2"/>
  <c r="BX34" i="2" s="1"/>
  <c r="AT59" i="2"/>
  <c r="BT59" i="2" s="1"/>
  <c r="AT58" i="2"/>
  <c r="BT58" i="2" s="1"/>
  <c r="AV63" i="2"/>
  <c r="BV63" i="2" s="1"/>
  <c r="AZ56" i="2"/>
  <c r="BZ56" i="2" s="1"/>
  <c r="AS83" i="2"/>
  <c r="BS83" i="2" s="1"/>
  <c r="AU72" i="2"/>
  <c r="BU72" i="2" s="1"/>
  <c r="AU78" i="2"/>
  <c r="BU78" i="2" s="1"/>
  <c r="AU83" i="2"/>
  <c r="BU83" i="2" s="1"/>
  <c r="AU87" i="2"/>
  <c r="BU87" i="2" s="1"/>
  <c r="BA76" i="2"/>
  <c r="CA76" i="2" s="1"/>
  <c r="BA32" i="2"/>
  <c r="CA32" i="2" s="1"/>
  <c r="BA33" i="2"/>
  <c r="CA33" i="2" s="1"/>
  <c r="BA37" i="2"/>
  <c r="CA37" i="2" s="1"/>
  <c r="AW8" i="2"/>
  <c r="BW8" i="2" s="1"/>
  <c r="AW44" i="2"/>
  <c r="BW44" i="2" s="1"/>
  <c r="AW75" i="2"/>
  <c r="BW75" i="2" s="1"/>
  <c r="AW74" i="2"/>
  <c r="BW74" i="2" s="1"/>
  <c r="AW78" i="2"/>
  <c r="BW78" i="2" s="1"/>
  <c r="BB83" i="2"/>
  <c r="CB83" i="2" s="1"/>
  <c r="BB64" i="2"/>
  <c r="CB64" i="2" s="1"/>
  <c r="BB78" i="2"/>
  <c r="CB78" i="2" s="1"/>
  <c r="BB82" i="2"/>
  <c r="CB82" i="2" s="1"/>
  <c r="AW86" i="2"/>
  <c r="BW86" i="2" s="1"/>
  <c r="AW73" i="2"/>
  <c r="BW73" i="2" s="1"/>
  <c r="AW42" i="2"/>
  <c r="BW42" i="2" s="1"/>
  <c r="AW46" i="2"/>
  <c r="BW46" i="2" s="1"/>
  <c r="AW54" i="2"/>
  <c r="BW54" i="2" s="1"/>
  <c r="AW80" i="2"/>
  <c r="BW80" i="2" s="1"/>
  <c r="AW71" i="2"/>
  <c r="BW71" i="2" s="1"/>
  <c r="AW53" i="2"/>
  <c r="BW53" i="2" s="1"/>
  <c r="AW47" i="2"/>
  <c r="BW47" i="2" s="1"/>
  <c r="AW70" i="2"/>
  <c r="BW70" i="2" s="1"/>
  <c r="AW55" i="2"/>
  <c r="BW55" i="2" s="1"/>
  <c r="AW37" i="2"/>
  <c r="BW37" i="2" s="1"/>
  <c r="BB63" i="2"/>
  <c r="CB63" i="2" s="1"/>
  <c r="AW60" i="2"/>
  <c r="BW60" i="2" s="1"/>
  <c r="AW91" i="2"/>
  <c r="BW91" i="2" s="1"/>
  <c r="AW39" i="2"/>
  <c r="BW39" i="2" s="1"/>
  <c r="AW50" i="2"/>
  <c r="BW50" i="2" s="1"/>
  <c r="BB68" i="2"/>
  <c r="CB68" i="2" s="1"/>
  <c r="BB67" i="2"/>
  <c r="CB67" i="2" s="1"/>
  <c r="BB43" i="2"/>
  <c r="CB43" i="2" s="1"/>
  <c r="BB47" i="2"/>
  <c r="CB47" i="2" s="1"/>
  <c r="AW24" i="2"/>
  <c r="BW24" i="2" s="1"/>
  <c r="AW57" i="2"/>
  <c r="BW57" i="2" s="1"/>
  <c r="AW89" i="2"/>
  <c r="BW89" i="2" s="1"/>
  <c r="AW84" i="2"/>
  <c r="BW84" i="2" s="1"/>
  <c r="AW34" i="2"/>
  <c r="BW34" i="2" s="1"/>
  <c r="BB88" i="2"/>
  <c r="CB88" i="2" s="1"/>
  <c r="BB31" i="2"/>
  <c r="CB31" i="2" s="1"/>
  <c r="AW18" i="2"/>
  <c r="BW18" i="2" s="1"/>
  <c r="AW31" i="2"/>
  <c r="BW31" i="2" s="1"/>
  <c r="AW43" i="2"/>
  <c r="BW43" i="2" s="1"/>
  <c r="AW64" i="2"/>
  <c r="BW64" i="2" s="1"/>
  <c r="AW68" i="2"/>
  <c r="BW68" i="2" s="1"/>
  <c r="BB72" i="2"/>
  <c r="CB72" i="2" s="1"/>
  <c r="BB70" i="2"/>
  <c r="CB70" i="2" s="1"/>
  <c r="BA10" i="2"/>
  <c r="CA10" i="2" s="1"/>
  <c r="AU44" i="2"/>
  <c r="BU44" i="2" s="1"/>
  <c r="AU63" i="2"/>
  <c r="BU63" i="2" s="1"/>
  <c r="AU77" i="2"/>
  <c r="BU77" i="2" s="1"/>
  <c r="AU59" i="2"/>
  <c r="BU59" i="2" s="1"/>
  <c r="BA35" i="2"/>
  <c r="CA35" i="2" s="1"/>
  <c r="BA31" i="2"/>
  <c r="CA31" i="2" s="1"/>
  <c r="BA88" i="2"/>
  <c r="CA88" i="2" s="1"/>
  <c r="BA38" i="2"/>
  <c r="CA38" i="2" s="1"/>
  <c r="AW72" i="2"/>
  <c r="BW72" i="2" s="1"/>
  <c r="AW76" i="2"/>
  <c r="BW76" i="2" s="1"/>
  <c r="AW48" i="2"/>
  <c r="BW48" i="2" s="1"/>
  <c r="AW52" i="2"/>
  <c r="BW52" i="2" s="1"/>
  <c r="BB74" i="2"/>
  <c r="CB74" i="2" s="1"/>
  <c r="BB86" i="2"/>
  <c r="CB86" i="2" s="1"/>
  <c r="BB56" i="2"/>
  <c r="CB56" i="2" s="1"/>
  <c r="BB54" i="2"/>
  <c r="CB54" i="2" s="1"/>
  <c r="BA90" i="2"/>
  <c r="CA90" i="2" s="1"/>
  <c r="BA68" i="2"/>
  <c r="CA68" i="2" s="1"/>
  <c r="BA72" i="2"/>
  <c r="CA72" i="2" s="1"/>
  <c r="AW21" i="2"/>
  <c r="BW21" i="2" s="1"/>
  <c r="AW35" i="2"/>
  <c r="BW35" i="2" s="1"/>
  <c r="AW85" i="2"/>
  <c r="BW85" i="2" s="1"/>
  <c r="AW32" i="2"/>
  <c r="BW32" i="2" s="1"/>
  <c r="AW36" i="2"/>
  <c r="BW36" i="2" s="1"/>
  <c r="BB57" i="2"/>
  <c r="CB57" i="2" s="1"/>
  <c r="BB84" i="2"/>
  <c r="CB84" i="2" s="1"/>
  <c r="BB40" i="2"/>
  <c r="CB40" i="2" s="1"/>
  <c r="BB38" i="2"/>
  <c r="CB38" i="2" s="1"/>
  <c r="AW22" i="2"/>
  <c r="BW22" i="2" s="1"/>
  <c r="AW13" i="2"/>
  <c r="BW13" i="2" s="1"/>
  <c r="BA63" i="2"/>
  <c r="CA63" i="2" s="1"/>
  <c r="BA89" i="2"/>
  <c r="CA89" i="2" s="1"/>
  <c r="BA52" i="2"/>
  <c r="CA52" i="2" s="1"/>
  <c r="BA56" i="2"/>
  <c r="CA56" i="2" s="1"/>
  <c r="AW67" i="2"/>
  <c r="BW67" i="2" s="1"/>
  <c r="AW83" i="2"/>
  <c r="BW83" i="2" s="1"/>
  <c r="AW93" i="2"/>
  <c r="BW93" i="2" s="1"/>
  <c r="AW81" i="2"/>
  <c r="BW81" i="2" s="1"/>
  <c r="BB89" i="2"/>
  <c r="CB89" i="2" s="1"/>
  <c r="BB41" i="2"/>
  <c r="CB41" i="2" s="1"/>
  <c r="BB85" i="2"/>
  <c r="CB85" i="2" s="1"/>
  <c r="BB51" i="2"/>
  <c r="CB51" i="2" s="1"/>
  <c r="N62" i="5"/>
  <c r="AW15" i="2"/>
  <c r="BW15" i="2" s="1"/>
  <c r="BA84" i="2"/>
  <c r="CA84" i="2" s="1"/>
  <c r="BA39" i="2"/>
  <c r="CA39" i="2" s="1"/>
  <c r="BA40" i="2"/>
  <c r="CA40" i="2" s="1"/>
  <c r="AW38" i="2"/>
  <c r="BW38" i="2" s="1"/>
  <c r="AW59" i="2"/>
  <c r="BW59" i="2" s="1"/>
  <c r="AW77" i="2"/>
  <c r="BW77" i="2" s="1"/>
  <c r="AW65" i="2"/>
  <c r="BW65" i="2" s="1"/>
  <c r="BB60" i="2"/>
  <c r="CB60" i="2" s="1"/>
  <c r="BB87" i="2"/>
  <c r="CB87" i="2" s="1"/>
  <c r="BB69" i="2"/>
  <c r="CB69" i="2" s="1"/>
  <c r="BA21" i="2"/>
  <c r="CA21" i="2" s="1"/>
  <c r="AW27" i="2"/>
  <c r="BW27" i="2" s="1"/>
  <c r="AW10" i="2"/>
  <c r="BW10" i="2" s="1"/>
  <c r="AQ13" i="2"/>
  <c r="BQ13" i="2" s="1"/>
  <c r="AU82" i="2"/>
  <c r="BU82" i="2" s="1"/>
  <c r="AU65" i="2"/>
  <c r="BU65" i="2" s="1"/>
  <c r="AU47" i="2"/>
  <c r="BU47" i="2" s="1"/>
  <c r="AU74" i="2"/>
  <c r="BU74" i="2" s="1"/>
  <c r="AQ89" i="2"/>
  <c r="BQ89" i="2" s="1"/>
  <c r="AQ74" i="2"/>
  <c r="BQ74" i="2" s="1"/>
  <c r="AQ44" i="2"/>
  <c r="BQ44" i="2" s="1"/>
  <c r="AQ84" i="2"/>
  <c r="BQ84" i="2" s="1"/>
  <c r="BA86" i="2"/>
  <c r="CA86" i="2" s="1"/>
  <c r="BA64" i="2"/>
  <c r="CA64" i="2" s="1"/>
  <c r="BA81" i="2"/>
  <c r="CA81" i="2" s="1"/>
  <c r="BA85" i="2"/>
  <c r="CA85" i="2" s="1"/>
  <c r="AW79" i="2"/>
  <c r="BW79" i="2" s="1"/>
  <c r="AW56" i="2"/>
  <c r="BW56" i="2" s="1"/>
  <c r="AW61" i="2"/>
  <c r="BW61" i="2" s="1"/>
  <c r="AW49" i="2"/>
  <c r="BW49" i="2" s="1"/>
  <c r="BB93" i="2"/>
  <c r="CB93" i="2" s="1"/>
  <c r="BB39" i="2"/>
  <c r="CB39" i="2" s="1"/>
  <c r="BB49" i="2"/>
  <c r="CB49" i="2" s="1"/>
  <c r="BB53" i="2"/>
  <c r="CB53" i="2" s="1"/>
  <c r="AW28" i="2"/>
  <c r="BW28" i="2" s="1"/>
  <c r="BA36" i="2"/>
  <c r="CA36" i="2" s="1"/>
  <c r="BB65" i="2"/>
  <c r="CB65" i="2" s="1"/>
  <c r="BA18" i="2"/>
  <c r="CA18" i="2" s="1"/>
  <c r="AW19" i="2"/>
  <c r="BW19" i="2" s="1"/>
  <c r="AU70" i="2"/>
  <c r="BU70" i="2" s="1"/>
  <c r="AU86" i="2"/>
  <c r="BU86" i="2" s="1"/>
  <c r="AU54" i="2"/>
  <c r="BU54" i="2" s="1"/>
  <c r="AU58" i="2"/>
  <c r="BU58" i="2" s="1"/>
  <c r="AQ88" i="2"/>
  <c r="BQ88" i="2" s="1"/>
  <c r="AQ46" i="2"/>
  <c r="BQ46" i="2" s="1"/>
  <c r="AQ91" i="2"/>
  <c r="BQ91" i="2" s="1"/>
  <c r="AQ68" i="2"/>
  <c r="BQ68" i="2" s="1"/>
  <c r="BA44" i="2"/>
  <c r="CA44" i="2" s="1"/>
  <c r="BA45" i="2"/>
  <c r="CA45" i="2" s="1"/>
  <c r="BA65" i="2"/>
  <c r="CA65" i="2" s="1"/>
  <c r="BA69" i="2"/>
  <c r="CA69" i="2" s="1"/>
  <c r="AW66" i="2"/>
  <c r="BW66" i="2" s="1"/>
  <c r="AW41" i="2"/>
  <c r="BW41" i="2" s="1"/>
  <c r="AW45" i="2"/>
  <c r="BW45" i="2" s="1"/>
  <c r="AW33" i="2"/>
  <c r="BW33" i="2" s="1"/>
  <c r="BB44" i="2"/>
  <c r="CB44" i="2" s="1"/>
  <c r="BB32" i="2"/>
  <c r="CB32" i="2" s="1"/>
  <c r="BB33" i="2"/>
  <c r="CB33" i="2" s="1"/>
  <c r="BB37" i="2"/>
  <c r="CB37" i="2" s="1"/>
  <c r="AW14" i="2"/>
  <c r="BW14" i="2" s="1"/>
  <c r="N56" i="5"/>
  <c r="M17" i="5"/>
  <c r="L22" i="5"/>
  <c r="K18" i="5"/>
  <c r="M18" i="5"/>
  <c r="N60" i="5"/>
  <c r="N61" i="5"/>
  <c r="L17" i="5"/>
  <c r="L21" i="5"/>
  <c r="L18" i="5"/>
  <c r="M21" i="5"/>
  <c r="K22" i="5"/>
  <c r="N58" i="5"/>
  <c r="K21" i="5"/>
  <c r="L20" i="5"/>
  <c r="N85" i="5"/>
  <c r="L29" i="5"/>
  <c r="L31" i="5"/>
  <c r="K29" i="5"/>
  <c r="M30" i="5"/>
  <c r="N40" i="5"/>
  <c r="I95" i="18" s="1"/>
  <c r="N39" i="5"/>
  <c r="H95" i="18" s="1"/>
  <c r="K37" i="5"/>
  <c r="M37" i="5"/>
  <c r="L37" i="5"/>
  <c r="L38" i="5"/>
  <c r="N36" i="5"/>
  <c r="I91" i="18" s="1"/>
  <c r="N35" i="5"/>
  <c r="H91" i="18" s="1"/>
  <c r="N77" i="5"/>
  <c r="N38" i="5" s="1"/>
  <c r="I93" i="18" s="1"/>
  <c r="N33" i="5"/>
  <c r="H89" i="18" s="1"/>
  <c r="N34" i="5"/>
  <c r="I89" i="18" s="1"/>
  <c r="N71" i="5"/>
  <c r="N32" i="5" s="1"/>
  <c r="I87" i="18" s="1"/>
  <c r="M32" i="5"/>
  <c r="K31" i="5"/>
  <c r="N69" i="5"/>
  <c r="AT23" i="2"/>
  <c r="BT23" i="2" s="1"/>
  <c r="BA19" i="2"/>
  <c r="CA19" i="2" s="1"/>
  <c r="AU9" i="2"/>
  <c r="BU9" i="2" s="1"/>
  <c r="AU13" i="2"/>
  <c r="BU13" i="2" s="1"/>
  <c r="BB25" i="2"/>
  <c r="CB25" i="2" s="1"/>
  <c r="AT20" i="2"/>
  <c r="BT20" i="2" s="1"/>
  <c r="BA20" i="2"/>
  <c r="CA20" i="2" s="1"/>
  <c r="BA16" i="2"/>
  <c r="CA16" i="2" s="1"/>
  <c r="AU26" i="2"/>
  <c r="BU26" i="2" s="1"/>
  <c r="AU18" i="2"/>
  <c r="BU18" i="2" s="1"/>
  <c r="BB22" i="2"/>
  <c r="CB22" i="2" s="1"/>
  <c r="AV25" i="2"/>
  <c r="BV25" i="2" s="1"/>
  <c r="AV15" i="2"/>
  <c r="BV15" i="2" s="1"/>
  <c r="AU8" i="2"/>
  <c r="BU8" i="2" s="1"/>
  <c r="AT26" i="2"/>
  <c r="BT26" i="2" s="1"/>
  <c r="AU25" i="2"/>
  <c r="BU25" i="2" s="1"/>
  <c r="AT17" i="2"/>
  <c r="BT17" i="2" s="1"/>
  <c r="BA17" i="2"/>
  <c r="CA17" i="2" s="1"/>
  <c r="BA30" i="2"/>
  <c r="CA30" i="2" s="1"/>
  <c r="AU10" i="2"/>
  <c r="BU10" i="2" s="1"/>
  <c r="AU15" i="2"/>
  <c r="BU15" i="2" s="1"/>
  <c r="BB12" i="2"/>
  <c r="CB12" i="2" s="1"/>
  <c r="AV9" i="2"/>
  <c r="BV9" i="2" s="1"/>
  <c r="AV26" i="2"/>
  <c r="BV26" i="2" s="1"/>
  <c r="AU12" i="2"/>
  <c r="BU12" i="2" s="1"/>
  <c r="BB15" i="2"/>
  <c r="CB15" i="2" s="1"/>
  <c r="AU21" i="2"/>
  <c r="BU21" i="2" s="1"/>
  <c r="BB28" i="2"/>
  <c r="CB28" i="2" s="1"/>
  <c r="AT30" i="2"/>
  <c r="BT30" i="2" s="1"/>
  <c r="BA26" i="2"/>
  <c r="CA26" i="2" s="1"/>
  <c r="BA11" i="2"/>
  <c r="CA11" i="2" s="1"/>
  <c r="AU16" i="2"/>
  <c r="BU16" i="2" s="1"/>
  <c r="BB9" i="2"/>
  <c r="CB9" i="2" s="1"/>
  <c r="AV22" i="2"/>
  <c r="BV22" i="2" s="1"/>
  <c r="AV30" i="2"/>
  <c r="BV30" i="2" s="1"/>
  <c r="AT9" i="2"/>
  <c r="BT9" i="2" s="1"/>
  <c r="AT16" i="2"/>
  <c r="BT16" i="2" s="1"/>
  <c r="BA14" i="2"/>
  <c r="CA14" i="2" s="1"/>
  <c r="BA13" i="2"/>
  <c r="CA13" i="2" s="1"/>
  <c r="AU17" i="2"/>
  <c r="BU17" i="2" s="1"/>
  <c r="BB30" i="2"/>
  <c r="CB30" i="2" s="1"/>
  <c r="BB13" i="2"/>
  <c r="CB13" i="2" s="1"/>
  <c r="AV14" i="2"/>
  <c r="BV14" i="2" s="1"/>
  <c r="AU29" i="2"/>
  <c r="BU29" i="2" s="1"/>
  <c r="BB11" i="2"/>
  <c r="CB11" i="2" s="1"/>
  <c r="BB19" i="2"/>
  <c r="CB19" i="2" s="1"/>
  <c r="AT25" i="2"/>
  <c r="BT25" i="2" s="1"/>
  <c r="BA24" i="2"/>
  <c r="CA24" i="2" s="1"/>
  <c r="BB17" i="2"/>
  <c r="CB17" i="2" s="1"/>
  <c r="BB16" i="2"/>
  <c r="CB16" i="2" s="1"/>
  <c r="AT22" i="2"/>
  <c r="BT22" i="2" s="1"/>
  <c r="AT15" i="2"/>
  <c r="BT15" i="2" s="1"/>
  <c r="AT24" i="2"/>
  <c r="BT24" i="2" s="1"/>
  <c r="BA27" i="2"/>
  <c r="CA27" i="2" s="1"/>
  <c r="AU30" i="2"/>
  <c r="BU30" i="2" s="1"/>
  <c r="BB23" i="2"/>
  <c r="CB23" i="2" s="1"/>
  <c r="AV27" i="2"/>
  <c r="BV27" i="2" s="1"/>
  <c r="BB18" i="2"/>
  <c r="CB18" i="2" s="1"/>
  <c r="AU20" i="2"/>
  <c r="BU20" i="2" s="1"/>
  <c r="BB29" i="2"/>
  <c r="CB29" i="2" s="1"/>
  <c r="AV17" i="2"/>
  <c r="BV17" i="2" s="1"/>
  <c r="AT8" i="2"/>
  <c r="BT8" i="2" s="1"/>
  <c r="AU14" i="2"/>
  <c r="BU14" i="2" s="1"/>
  <c r="AV11" i="2"/>
  <c r="BV11" i="2" s="1"/>
  <c r="AT12" i="2"/>
  <c r="BT12" i="2" s="1"/>
  <c r="AT21" i="2"/>
  <c r="BT21" i="2" s="1"/>
  <c r="BA12" i="2"/>
  <c r="CA12" i="2" s="1"/>
  <c r="AZ25" i="2"/>
  <c r="BZ25" i="2" s="1"/>
  <c r="AS18" i="2"/>
  <c r="BS18" i="2" s="1"/>
  <c r="AS22" i="2"/>
  <c r="BS22" i="2" s="1"/>
  <c r="AU22" i="2"/>
  <c r="BU22" i="2" s="1"/>
  <c r="AU27" i="2"/>
  <c r="BU27" i="2" s="1"/>
  <c r="BB21" i="2"/>
  <c r="CB21" i="2" s="1"/>
  <c r="BB26" i="2"/>
  <c r="CB26" i="2" s="1"/>
  <c r="AV24" i="2"/>
  <c r="BV24" i="2" s="1"/>
  <c r="AQ17" i="2"/>
  <c r="BQ17" i="2" s="1"/>
  <c r="AT10" i="2"/>
  <c r="BT10" i="2" s="1"/>
  <c r="AT27" i="2"/>
  <c r="BT27" i="2" s="1"/>
  <c r="BA15" i="2"/>
  <c r="CA15" i="2" s="1"/>
  <c r="AU23" i="2"/>
  <c r="BU23" i="2" s="1"/>
  <c r="AT28" i="2"/>
  <c r="BT28" i="2" s="1"/>
  <c r="BA28" i="2"/>
  <c r="CA28" i="2" s="1"/>
  <c r="BB20" i="2"/>
  <c r="CB20" i="2" s="1"/>
  <c r="AT29" i="2"/>
  <c r="BT29" i="2" s="1"/>
  <c r="AT19" i="2"/>
  <c r="BT19" i="2" s="1"/>
  <c r="BA25" i="2"/>
  <c r="CA25" i="2" s="1"/>
  <c r="AZ9" i="2"/>
  <c r="BZ9" i="2" s="1"/>
  <c r="AU19" i="2"/>
  <c r="BU19" i="2" s="1"/>
  <c r="AU11" i="2"/>
  <c r="BU11" i="2" s="1"/>
  <c r="BB24" i="2"/>
  <c r="CB24" i="2" s="1"/>
  <c r="BB10" i="2"/>
  <c r="CB10" i="2" s="1"/>
  <c r="AV8" i="2"/>
  <c r="BV8" i="2" s="1"/>
  <c r="AQ8" i="2"/>
  <c r="BQ8" i="2" s="1"/>
  <c r="AT11" i="2"/>
  <c r="BT11" i="2" s="1"/>
  <c r="BA8" i="2"/>
  <c r="CA8" i="2" s="1"/>
  <c r="BA29" i="2"/>
  <c r="CA29" i="2" s="1"/>
  <c r="BB14" i="2"/>
  <c r="CB14" i="2" s="1"/>
  <c r="AT13" i="2"/>
  <c r="BT13" i="2" s="1"/>
  <c r="AZ20" i="2"/>
  <c r="BZ20" i="2" s="1"/>
  <c r="AS16" i="2"/>
  <c r="BS16" i="2" s="1"/>
  <c r="AU28" i="2"/>
  <c r="BU28" i="2" s="1"/>
  <c r="AQ16" i="2"/>
  <c r="BQ16" i="2" s="1"/>
  <c r="L11" i="5"/>
  <c r="K11" i="5"/>
  <c r="K12" i="5"/>
  <c r="N51" i="5"/>
  <c r="M12" i="5"/>
  <c r="M23" i="5"/>
  <c r="M24" i="5"/>
  <c r="L24" i="5"/>
  <c r="L23" i="5"/>
  <c r="K23" i="5"/>
  <c r="K24" i="5"/>
  <c r="N12" i="5" l="1"/>
  <c r="I67" i="18" s="1"/>
  <c r="G12" i="5"/>
  <c r="D46" i="18" s="1"/>
  <c r="G12" i="3"/>
  <c r="D19" i="18" s="1"/>
  <c r="N15" i="5"/>
  <c r="H71" i="18" s="1"/>
  <c r="G11" i="3"/>
  <c r="C19" i="18" s="1"/>
  <c r="G11" i="5"/>
  <c r="C46" i="18" s="1"/>
  <c r="N13" i="5"/>
  <c r="H69" i="18" s="1"/>
  <c r="AJ40" i="2"/>
  <c r="AK40" i="2" s="1"/>
  <c r="N25" i="5"/>
  <c r="H81" i="18" s="1"/>
  <c r="N14" i="5"/>
  <c r="I69" i="18" s="1"/>
  <c r="N30" i="5"/>
  <c r="I85" i="18" s="1"/>
  <c r="N16" i="5"/>
  <c r="I71" i="18" s="1"/>
  <c r="N27" i="5"/>
  <c r="H83" i="18" s="1"/>
  <c r="N20" i="5"/>
  <c r="I75" i="18" s="1"/>
  <c r="N28" i="5"/>
  <c r="I83" i="18" s="1"/>
  <c r="N17" i="5"/>
  <c r="H73" i="18" s="1"/>
  <c r="N22" i="5"/>
  <c r="I77" i="18" s="1"/>
  <c r="N21" i="5"/>
  <c r="H77" i="18" s="1"/>
  <c r="N18" i="5"/>
  <c r="I73" i="18" s="1"/>
  <c r="N19" i="5"/>
  <c r="H75" i="18" s="1"/>
  <c r="N29" i="5"/>
  <c r="H85" i="18" s="1"/>
  <c r="N37" i="5"/>
  <c r="H93" i="18" s="1"/>
  <c r="N31" i="5"/>
  <c r="H87" i="18" s="1"/>
  <c r="N11" i="5"/>
  <c r="H67" i="18" s="1"/>
  <c r="N24" i="5"/>
  <c r="I79" i="18" s="1"/>
  <c r="N23" i="5"/>
  <c r="H79" i="18" s="1"/>
  <c r="AJ41" i="2" l="1"/>
  <c r="AK41" i="2" s="1"/>
  <c r="AJ42" i="2" l="1"/>
  <c r="AK42" i="2" s="1"/>
  <c r="AJ45" i="2" l="1"/>
  <c r="AK45" i="2" s="1"/>
  <c r="AJ44" i="2"/>
  <c r="AK44" i="2" s="1"/>
  <c r="AJ43" i="2"/>
  <c r="AK43" i="2" s="1"/>
  <c r="AJ46" i="2"/>
  <c r="AK46" i="2" s="1"/>
  <c r="AJ47" i="2" l="1"/>
  <c r="AK47" i="2" s="1"/>
  <c r="AJ48" i="2" l="1"/>
  <c r="AK48" i="2" s="1"/>
  <c r="AJ49" i="2" l="1"/>
  <c r="AK49" i="2" s="1"/>
  <c r="AJ50" i="2" l="1"/>
  <c r="AK50" i="2" s="1"/>
  <c r="AJ51" i="2" l="1"/>
  <c r="AK51" i="2" s="1"/>
  <c r="AJ52" i="2" l="1"/>
  <c r="AK52" i="2" s="1"/>
  <c r="AJ53" i="2"/>
  <c r="AK53" i="2" s="1"/>
  <c r="AJ54" i="2" l="1"/>
  <c r="AK54" i="2" s="1"/>
  <c r="AJ55" i="2" l="1"/>
  <c r="AK55" i="2" s="1"/>
  <c r="AJ57" i="2" l="1"/>
  <c r="AK57" i="2" s="1"/>
  <c r="AJ56" i="2"/>
  <c r="AK56" i="2" s="1"/>
  <c r="E45" i="5"/>
  <c r="E44" i="5" l="1"/>
  <c r="D45" i="5"/>
  <c r="D47" i="5"/>
  <c r="F48" i="5"/>
  <c r="F46" i="5"/>
  <c r="E47" i="5"/>
  <c r="F44" i="5"/>
  <c r="F43" i="5"/>
  <c r="D49" i="5"/>
  <c r="E48" i="5"/>
  <c r="F45" i="5"/>
  <c r="E46" i="5"/>
  <c r="D43" i="5"/>
  <c r="D46" i="5"/>
  <c r="D42" i="5"/>
  <c r="D44" i="5"/>
  <c r="E43" i="5"/>
  <c r="E42" i="5"/>
  <c r="F42" i="5"/>
  <c r="D48" i="5"/>
  <c r="F49" i="5"/>
  <c r="E49" i="5"/>
  <c r="F47" i="5"/>
  <c r="E25" i="5" l="1"/>
  <c r="E24" i="5"/>
  <c r="G45" i="5"/>
  <c r="G48" i="5"/>
  <c r="F26" i="5"/>
  <c r="F29" i="5"/>
  <c r="E28" i="5"/>
  <c r="G43" i="5"/>
  <c r="E29" i="5"/>
  <c r="G47" i="5"/>
  <c r="F27" i="5"/>
  <c r="G42" i="5"/>
  <c r="F22" i="5"/>
  <c r="F23" i="5"/>
  <c r="F28" i="5"/>
  <c r="E23" i="5"/>
  <c r="E22" i="5"/>
  <c r="D25" i="5"/>
  <c r="D24" i="5"/>
  <c r="E27" i="5"/>
  <c r="E26" i="5"/>
  <c r="D29" i="5"/>
  <c r="D28" i="5"/>
  <c r="D22" i="5"/>
  <c r="D23" i="5"/>
  <c r="F24" i="5"/>
  <c r="G49" i="5"/>
  <c r="D26" i="5"/>
  <c r="D27" i="5"/>
  <c r="G44" i="5"/>
  <c r="G46" i="5"/>
  <c r="F25" i="5"/>
  <c r="G29" i="5" l="1"/>
  <c r="E61" i="18" s="1"/>
  <c r="F61" i="18" s="1"/>
  <c r="G27" i="5"/>
  <c r="E58" i="18" s="1"/>
  <c r="F58" i="18" s="1"/>
  <c r="G26" i="5"/>
  <c r="D58" i="18" s="1"/>
  <c r="G22" i="5"/>
  <c r="D52" i="18" s="1"/>
  <c r="G23" i="5"/>
  <c r="E52" i="18" s="1"/>
  <c r="F52" i="18" s="1"/>
  <c r="G28" i="5"/>
  <c r="D61" i="18" s="1"/>
  <c r="G24" i="5"/>
  <c r="D55" i="18" s="1"/>
  <c r="G25" i="5"/>
  <c r="E55" i="18" s="1"/>
  <c r="F55" i="18" s="1"/>
  <c r="AR5" i="2"/>
  <c r="AR28" i="2"/>
  <c r="BR28" i="2" s="1"/>
  <c r="AR16" i="2" l="1"/>
  <c r="BR16" i="2" s="1"/>
  <c r="AR20" i="2"/>
  <c r="BR20" i="2" s="1"/>
  <c r="AR56" i="2"/>
  <c r="BR56" i="2" s="1"/>
  <c r="AR31" i="2"/>
  <c r="BR31" i="2" s="1"/>
  <c r="AR47" i="2"/>
  <c r="BR47" i="2" s="1"/>
  <c r="AR49" i="2"/>
  <c r="BR49" i="2" s="1"/>
  <c r="AR54" i="2"/>
  <c r="BR54" i="2" s="1"/>
  <c r="AR34" i="2"/>
  <c r="BR34" i="2" s="1"/>
  <c r="AR14" i="2"/>
  <c r="BR14" i="2" s="1"/>
  <c r="AR8" i="2"/>
  <c r="BR8" i="2" s="1"/>
  <c r="AR19" i="2"/>
  <c r="BR19" i="2" s="1"/>
  <c r="AR37" i="2"/>
  <c r="BR37" i="2" s="1"/>
  <c r="AR25" i="2"/>
  <c r="BR25" i="2" s="1"/>
  <c r="AR11" i="2"/>
  <c r="BR11" i="2" s="1"/>
  <c r="AR35" i="2"/>
  <c r="BR35" i="2" s="1"/>
  <c r="AR55" i="2"/>
  <c r="BR55" i="2" s="1"/>
  <c r="AR33" i="2"/>
  <c r="BR33" i="2" s="1"/>
  <c r="AR36" i="2"/>
  <c r="BR36" i="2" s="1"/>
  <c r="AR10" i="2"/>
  <c r="BR10" i="2" s="1"/>
  <c r="AR18" i="2"/>
  <c r="BR18" i="2" s="1"/>
  <c r="AR17" i="2"/>
  <c r="BR17" i="2" s="1"/>
  <c r="AR22" i="2"/>
  <c r="BR22" i="2" s="1"/>
  <c r="AR26" i="2"/>
  <c r="BR26" i="2" s="1"/>
  <c r="AR9" i="2"/>
  <c r="BR9" i="2" s="1"/>
  <c r="AR32" i="2"/>
  <c r="BR32" i="2" s="1"/>
  <c r="AR44" i="2"/>
  <c r="BR44" i="2" s="1"/>
  <c r="AR48" i="2"/>
  <c r="BR48" i="2" s="1"/>
  <c r="AR43" i="2"/>
  <c r="BR43" i="2" s="1"/>
  <c r="AR46" i="2"/>
  <c r="BR46" i="2" s="1"/>
  <c r="AR15" i="2"/>
  <c r="BR15" i="2" s="1"/>
  <c r="AR57" i="2"/>
  <c r="BR57" i="2" s="1"/>
  <c r="AR27" i="2"/>
  <c r="BR27" i="2" s="1"/>
  <c r="AR29" i="2"/>
  <c r="BR29" i="2" s="1"/>
  <c r="AR51" i="2"/>
  <c r="BR51" i="2" s="1"/>
  <c r="AR50" i="2"/>
  <c r="BR50" i="2" s="1"/>
  <c r="AR42" i="2"/>
  <c r="BR42" i="2" s="1"/>
  <c r="AR41" i="2"/>
  <c r="BR41" i="2" s="1"/>
  <c r="AR21" i="2"/>
  <c r="BR21" i="2" s="1"/>
  <c r="AR30" i="2"/>
  <c r="BR30" i="2" s="1"/>
  <c r="AR24" i="2"/>
  <c r="BR24" i="2" s="1"/>
  <c r="AR40" i="2"/>
  <c r="BR40" i="2" s="1"/>
  <c r="AR38" i="2"/>
  <c r="BR38" i="2" s="1"/>
  <c r="AR52" i="2"/>
  <c r="BR52" i="2" s="1"/>
  <c r="AR53" i="2"/>
  <c r="BR53" i="2" s="1"/>
  <c r="AR39" i="2"/>
  <c r="BR39" i="2" s="1"/>
  <c r="AR45" i="2"/>
  <c r="BR45" i="2" s="1"/>
  <c r="AR23" i="2"/>
  <c r="BR23" i="2" s="1"/>
  <c r="AR12" i="2"/>
  <c r="BR12" i="2" s="1"/>
  <c r="AR13" i="2"/>
  <c r="BR13" i="2" s="1"/>
</calcChain>
</file>

<file path=xl/sharedStrings.xml><?xml version="1.0" encoding="utf-8"?>
<sst xmlns="http://schemas.openxmlformats.org/spreadsheetml/2006/main" count="1257" uniqueCount="765">
  <si>
    <t>NOM EMPRESA</t>
  </si>
  <si>
    <t>EMPRESA FICTICIA</t>
  </si>
  <si>
    <t>NRT</t>
  </si>
  <si>
    <t>PERÍODE</t>
  </si>
  <si>
    <t>DATA INICI</t>
  </si>
  <si>
    <t>DATA FI</t>
  </si>
  <si>
    <t>Instruccions:</t>
  </si>
  <si>
    <t>Ompli les dades salarials de la seva empresa dels acumulats dels treballadors, en tot el període de referència</t>
  </si>
  <si>
    <t>Actuali les dades de les taules dinàmiques</t>
  </si>
  <si>
    <t>Periode</t>
  </si>
  <si>
    <t>Data Inici</t>
  </si>
  <si>
    <t>Data Fi</t>
  </si>
  <si>
    <t>ID (posi un id unic de cada empleat, pot ser el numero de la cass o altre codi propi)</t>
  </si>
  <si>
    <t>Nom i cognoms (opcional) (ull amb la protecció de dades)</t>
  </si>
  <si>
    <t>SEXE</t>
  </si>
  <si>
    <t>DATA NAIXEMENT</t>
  </si>
  <si>
    <t>DATA ALTA</t>
  </si>
  <si>
    <t>DATA INICI SL (en cas de promocions o canvi de condicions)</t>
  </si>
  <si>
    <t>DATA FI SL (en cas de promocions o canvi de condicions)</t>
  </si>
  <si>
    <t>JORNADA</t>
  </si>
  <si>
    <t>SUBGRUP PROFESSIONAL</t>
  </si>
  <si>
    <t>GRUP PROFESSIONAL</t>
  </si>
  <si>
    <t>LLOC DE TREBALL</t>
  </si>
  <si>
    <t>COMPLEMENTS SALARIALS (ANTIGUITAT, LLOC DE TREBALL, COMPLEMENT PERSONAL)</t>
  </si>
  <si>
    <t>SALARIS VARIABLES (HORES EXTRES, FESTIUS CALENDARI, COMISSIONS)</t>
  </si>
  <si>
    <t>SALARIS VARIABLES (BONUS, PAGA EXTRA, ETC..)</t>
  </si>
  <si>
    <t>SALARIS EN ESPECIE</t>
  </si>
  <si>
    <t>PERCEPCIONS EXTRASALARIALS</t>
  </si>
  <si>
    <t>DIES TREBALLATS</t>
  </si>
  <si>
    <t>SALARI BASE EFECTIU</t>
  </si>
  <si>
    <t>COMPLEMENTS SALARIALS EFECTIU</t>
  </si>
  <si>
    <t>PERCEPCIONS EXTRASALARIALS EFECTIU</t>
  </si>
  <si>
    <t>SALARI BASE EQ</t>
  </si>
  <si>
    <t>PERCEPCIONS EXTRASALARIALS EQ</t>
  </si>
  <si>
    <t>EDAT</t>
  </si>
  <si>
    <t>FRANJA EDAT</t>
  </si>
  <si>
    <t>HOME</t>
  </si>
  <si>
    <t>A</t>
  </si>
  <si>
    <t>SI</t>
  </si>
  <si>
    <t>DONA</t>
  </si>
  <si>
    <t>NO</t>
  </si>
  <si>
    <t>H</t>
  </si>
  <si>
    <t>Caps de cuina, de menjador i similars</t>
  </si>
  <si>
    <t>G</t>
  </si>
  <si>
    <t>S</t>
  </si>
  <si>
    <t>Cuiners i altres preparadors de menjars</t>
  </si>
  <si>
    <t/>
  </si>
  <si>
    <t>Empresa</t>
  </si>
  <si>
    <t>Article 13.1.a. La diferència entre la mitjana de les retribucions globals anuals de les dones i la mitjana de les retribucions globals anuals dels homes. Aquesta diferència s’ha de detallar per a cadascun dels conceptes determinats en l’apartat 2 de l’article 12 d’aquest Reglament, en valor absolut i en percentatge.</t>
  </si>
  <si>
    <t>Nº</t>
  </si>
  <si>
    <t xml:space="preserve">SALARI BASE </t>
  </si>
  <si>
    <t>COMPLEMENTS SALARIALS</t>
  </si>
  <si>
    <t>PE. EXTRASALARIALS</t>
  </si>
  <si>
    <t>TOTAL RETRIBUCIÓ</t>
  </si>
  <si>
    <t>TOTAL €</t>
  </si>
  <si>
    <t>TOTAL %</t>
  </si>
  <si>
    <t>Article 13.1.b. La diferència entre la mitjana de les retribucions globals anuals de les dones i la mitjana de les retribucions globals anuals dels homes. Aquesta diferència s’ha de detallar per a cadascun dels conceptes determinats en l’apartat 2 de l’article 12 d’aquest Reglament, en valor absolut i en percentatge.</t>
  </si>
  <si>
    <t>salari base 40 hores</t>
  </si>
  <si>
    <t>salari base A</t>
  </si>
  <si>
    <t>salari base B</t>
  </si>
  <si>
    <t>PRIMES VOLUNTÀRIES</t>
  </si>
  <si>
    <t xml:space="preserve">COMPLEMENTS SALARIALS </t>
  </si>
  <si>
    <t>0_15 A 24</t>
  </si>
  <si>
    <t>1_25 A 44</t>
  </si>
  <si>
    <t>2_45 A 64</t>
  </si>
  <si>
    <t>3_65 O MES</t>
  </si>
  <si>
    <t>TOTAL RETRIBUCIÓ B</t>
  </si>
  <si>
    <t>TOTAL RETRIBUCIÓ A</t>
  </si>
  <si>
    <t>BANDA SALARIAL</t>
  </si>
  <si>
    <t>I</t>
  </si>
  <si>
    <t>ULTIM SALARI</t>
  </si>
  <si>
    <t>INCREMENT INDIVIDUALITZAT</t>
  </si>
  <si>
    <t>PROMOCIÓ INDIVIDUAL</t>
  </si>
  <si>
    <t>Nombre Homes amb increment</t>
  </si>
  <si>
    <t>Nombre Dones amb increment</t>
  </si>
  <si>
    <t>Bretxa increments</t>
  </si>
  <si>
    <t>Bretxa PROMOCIONS</t>
  </si>
  <si>
    <t>POST MATERNITAT - PATERNITAT</t>
  </si>
  <si>
    <t>Bretxa INCREMENTS POST MAT/PAT</t>
  </si>
  <si>
    <t>Etiquetas de fila</t>
  </si>
  <si>
    <t>Total general</t>
  </si>
  <si>
    <t>Etiquetas de columna</t>
  </si>
  <si>
    <t>Recompte</t>
  </si>
  <si>
    <t>Salari Base Anu i Norm</t>
  </si>
  <si>
    <t>REP PRIMA VOLUNTÀRIA</t>
  </si>
  <si>
    <t>RECOMPTE</t>
  </si>
  <si>
    <t>Primes Voluntàries</t>
  </si>
  <si>
    <t>Promedio de PRIMES VOLUNTÀRIES</t>
  </si>
  <si>
    <t xml:space="preserve">Diferència entre la mitjana de les primes pagades a homes i dones </t>
  </si>
  <si>
    <t xml:space="preserve">EINA PER REALITZAR ELS INDICADORS D'IGUALTAT
</t>
  </si>
  <si>
    <t>VIGENT GENER</t>
  </si>
  <si>
    <t>VIGENT FEBRER</t>
  </si>
  <si>
    <t>VIGENT MARÇ</t>
  </si>
  <si>
    <t>VIGENT ABRIL</t>
  </si>
  <si>
    <t>VIGENT MAIG</t>
  </si>
  <si>
    <t>VIGENT JUNY</t>
  </si>
  <si>
    <t>VIGENT JULIOL</t>
  </si>
  <si>
    <t>VIGENT AGOST</t>
  </si>
  <si>
    <t>VIGENT SETEMBRE</t>
  </si>
  <si>
    <t>VIGENT OCTUBRE</t>
  </si>
  <si>
    <t>VIGENT NOVEMBRE</t>
  </si>
  <si>
    <t>VIGENT DESEMBRE</t>
  </si>
  <si>
    <t>TIPUS DE CONTRACTE</t>
  </si>
  <si>
    <t>Valores</t>
  </si>
  <si>
    <t>DONES</t>
  </si>
  <si>
    <t>HOMES</t>
  </si>
  <si>
    <t>NOMBRE PERSONES</t>
  </si>
  <si>
    <t>Bretxa en la taxa d’increments individuals de salari</t>
  </si>
  <si>
    <t>Bretxa de repartiment de les promocions professionals</t>
  </si>
  <si>
    <t>Bretxa de repartiment dels increments post maternitat o paternitat</t>
  </si>
  <si>
    <t>Nombre de persones del sexe subrepresentat entre les 10 remuneracions més altes</t>
  </si>
  <si>
    <t>La proporció de dones i homes en totes les bandes retributives</t>
  </si>
  <si>
    <t>La proporció de dones i homes que reben retribucions voluntàries o primes</t>
  </si>
  <si>
    <t>Diferència entre la mitjana de les primes pagades a homes i dones:</t>
  </si>
  <si>
    <t>sexe</t>
  </si>
  <si>
    <t>Indicadors Bretxa Igualtat</t>
  </si>
  <si>
    <t>Nombre de Persones</t>
  </si>
  <si>
    <t>Dones</t>
  </si>
  <si>
    <t>Homes</t>
  </si>
  <si>
    <t>Import</t>
  </si>
  <si>
    <t>Percentatge</t>
  </si>
  <si>
    <t>No Aplica</t>
  </si>
  <si>
    <t>Diferència Global</t>
  </si>
  <si>
    <t>Diferència calculada sobre el salari base</t>
  </si>
  <si>
    <t>Diferència calculada sobre els complements salarials</t>
  </si>
  <si>
    <t>Diferència calculada sobre les percepcions extrasalarials</t>
  </si>
  <si>
    <t>Total Empleats</t>
  </si>
  <si>
    <t>A. La diferència entre la mitjana de les retribucions globals anuals de les dones i la mitjana de les retribucions globals anuals dels homes</t>
  </si>
  <si>
    <t xml:space="preserve">B. Diferència entre la mitjana de la retribució dels homes i la mitjana de la retribució de les dones calculada a temps complet, per franja d’edat i grup professional segons la classificació professional aplicable a l’empresa i la categoria de llocs de treball equivalents o d’igual valor </t>
  </si>
  <si>
    <t>Diferència Total calculada a temps complet</t>
  </si>
  <si>
    <t>Diferència per Franja d'edat</t>
  </si>
  <si>
    <t>15 a 24 anys</t>
  </si>
  <si>
    <t>Percentat</t>
  </si>
  <si>
    <t>25 a 44 anys</t>
  </si>
  <si>
    <t>45 a 64 anys</t>
  </si>
  <si>
    <t>65 o més</t>
  </si>
  <si>
    <t>Diferència per Grup Professional (CNO)</t>
  </si>
  <si>
    <t>CNO1</t>
  </si>
  <si>
    <t>CNO (4 DÍGITS)</t>
  </si>
  <si>
    <t>Id</t>
  </si>
  <si>
    <t>Codi</t>
  </si>
  <si>
    <t>Descripcion</t>
  </si>
  <si>
    <t>Professionals de la comptabilitat</t>
  </si>
  <si>
    <t>Professionals dels recursos humans</t>
  </si>
  <si>
    <t>Professionals de la publicitat i les relacions publiques</t>
  </si>
  <si>
    <t>Altres professionals de l'organitzacio i l'administracio d'empreses</t>
  </si>
  <si>
    <t>Economistes</t>
  </si>
  <si>
    <t>Sociolegs, antropolegs i similars</t>
  </si>
  <si>
    <t>Filosofs, historiadors i professionals de les ciencies politiques</t>
  </si>
  <si>
    <t>Filolegs, interprets i traductors</t>
  </si>
  <si>
    <t>Psicolegs</t>
  </si>
  <si>
    <t>Escriptors, periodistes i similars</t>
  </si>
  <si>
    <t>Escultors, pintors i similars</t>
  </si>
  <si>
    <t>Compositors, musics i cantants</t>
  </si>
  <si>
    <t>Coreografs i ballarins</t>
  </si>
  <si>
    <t>Actors i directors de cinema, radio, televisio, teatre i similars</t>
  </si>
  <si>
    <t>Arxivers i conservadors de museus</t>
  </si>
  <si>
    <t>Bibliotecaris, documentalistes i similars</t>
  </si>
  <si>
    <t>Altres professionals de les administracions publiques associats a titulacions de 2n i 3r cicle universitari, no classificats en altres apartats</t>
  </si>
  <si>
    <t>Professionals de les ciencies fisiques</t>
  </si>
  <si>
    <t>Professionals de la meteorologia</t>
  </si>
  <si>
    <t>Professionals de les ciencies quimiques</t>
  </si>
  <si>
    <t>Professionals de les ciencies geologiques</t>
  </si>
  <si>
    <t>Professionals de les ciencies matematiques</t>
  </si>
  <si>
    <t>Professionals de l'estadistica i similars</t>
  </si>
  <si>
    <t>Analistes d'aplicacions i programadors informatics de nivell mitja</t>
  </si>
  <si>
    <t>Altres professionals de la informatica de nivell mitja</t>
  </si>
  <si>
    <t>Arquitectes tecnics</t>
  </si>
  <si>
    <t>Enginyers tecnics en construccions civils</t>
  </si>
  <si>
    <t>Enginyers tecnics en electricitat</t>
  </si>
  <si>
    <t>Enginyers tecnics en electronica i telecomunicacions</t>
  </si>
  <si>
    <t>Enginyers tecnics mecanics</t>
  </si>
  <si>
    <t>Enginyers tecnics quimics</t>
  </si>
  <si>
    <t>Enginyers tecnics de mines i metal·lurgia</t>
  </si>
  <si>
    <t>Enginyers tecnics cartografs i topografs</t>
  </si>
  <si>
    <t>Altres enginyers tecnics llevat dels agricoles</t>
  </si>
  <si>
    <t>Professionals de les ciencies biologiques i similars</t>
  </si>
  <si>
    <t>Enginyers tecnics agricoles, forestals i similars</t>
  </si>
  <si>
    <t>Infermers</t>
  </si>
  <si>
    <t>Mestres d'ensenyament primari</t>
  </si>
  <si>
    <t>Mestres d'ensenyament infantil</t>
  </si>
  <si>
    <t>Professors d'educacio especial</t>
  </si>
  <si>
    <t>Mestres de taller d'arts plastiques i disseny</t>
  </si>
  <si>
    <t>Altres professors tecnics de formacio professional</t>
  </si>
  <si>
    <t>Diplomats en comptabilitat</t>
  </si>
  <si>
    <t>Graduats socials i similars</t>
  </si>
  <si>
    <t>Tecnics d'empreses i activitats turistiques</t>
  </si>
  <si>
    <t>Ajudants d'arxiu i museu</t>
  </si>
  <si>
    <t>Ajudants de biblioteca i similars</t>
  </si>
  <si>
    <t>Diplomats en educacio social</t>
  </si>
  <si>
    <t>Altres diplomats en treball social</t>
  </si>
  <si>
    <t>Sacerdots de les diferents religions</t>
  </si>
  <si>
    <t>Altres professionals de les administracions publiques associats a titulacions de 1r cicle universitari, no classificats en altres apartats</t>
  </si>
  <si>
    <t>Delineants i dissenyadors tecnics</t>
  </si>
  <si>
    <t>Tecnics en ciencies fisiques i quimiques</t>
  </si>
  <si>
    <t>Tecnics en enginyeria civil</t>
  </si>
  <si>
    <t>Tecnics en electricitat</t>
  </si>
  <si>
    <t>Tecnics en electronica i telecomunicacions</t>
  </si>
  <si>
    <t>Tecnics en mecanica</t>
  </si>
  <si>
    <t>Tecnics en quimica industrial</t>
  </si>
  <si>
    <t>Tecnics en metal·lurgia i mines</t>
  </si>
  <si>
    <t>Altres tecnics en ciencies fisiques, quimiques i enginyeria</t>
  </si>
  <si>
    <t>Programadors d'aplicacions informatiques i controladors d'equips informatics</t>
  </si>
  <si>
    <t>Controladors de robots industrials</t>
  </si>
  <si>
    <t>Fotografs i tecnics d'equips d'enregistrament d'imatge i so</t>
  </si>
  <si>
    <t>Tecnics d'equips de radio i televisio, i telecomunicacions</t>
  </si>
  <si>
    <t>Tecnics d'equips de diagnosi i tractament medic</t>
  </si>
  <si>
    <t>Altres tecnics d'equips optics i electronics</t>
  </si>
  <si>
    <t>Oficials maquinistes</t>
  </si>
  <si>
    <t>Capitans i oficials de pont</t>
  </si>
  <si>
    <t>Pilots d'aviacio i professionals similars</t>
  </si>
  <si>
    <t>Fusters</t>
  </si>
  <si>
    <t>Altres treballadors d'obres estructurals de la construccio</t>
  </si>
  <si>
    <t>Arrebossadors de morter, enguixadors i estucadors</t>
  </si>
  <si>
    <t>Lampistes i instal·ladors de canonades</t>
  </si>
  <si>
    <t>Electricistes de la construccio i similars</t>
  </si>
  <si>
    <t>Pintors, envernissadors, empaperadors i similars</t>
  </si>
  <si>
    <t>Personal de neteja de facanes d'edificis i escura-xemeneies</t>
  </si>
  <si>
    <t>Ensostradors</t>
  </si>
  <si>
    <t>Parqueters, enrajoladors i similars</t>
  </si>
  <si>
    <t>Instal·ladors de material aillant termic i d'insonoritzacio</t>
  </si>
  <si>
    <t>Vidriers</t>
  </si>
  <si>
    <t>Altres treballadors d'acabats de la construccio</t>
  </si>
  <si>
    <t>Caps de taller i encarregats d'emmotlladors, soldadors, muntadors d'estructures metal·liques i similars</t>
  </si>
  <si>
    <t>Caps de taller de vehicles de motor</t>
  </si>
  <si>
    <t>Caps de taller de maquines agricoles i industrials</t>
  </si>
  <si>
    <t>Caps de taller de motors d'avio</t>
  </si>
  <si>
    <t>Caps d'equip de mecanics i ajustadors d'equips electrics i electronics</t>
  </si>
  <si>
    <t>Encarregats i capatassos de la mineria</t>
  </si>
  <si>
    <t>Miners, pedrers i similars</t>
  </si>
  <si>
    <t>Artillers metxers de mines</t>
  </si>
  <si>
    <t>Trossejadors, picadors i gravadors de pedra</t>
  </si>
  <si>
    <t>Emmotlladors</t>
  </si>
  <si>
    <t>Soldadors i oxitalladors</t>
  </si>
  <si>
    <t>Planxistes i calderers</t>
  </si>
  <si>
    <t>Muntadors d'estructures metal·liques</t>
  </si>
  <si>
    <t>Muntadors i empalmadors de cables</t>
  </si>
  <si>
    <t>Bussos</t>
  </si>
  <si>
    <t>Ferrers i forjadors</t>
  </si>
  <si>
    <t>Treballadors de la fabricacio d'eines, mecanics i ajustadors, modelistes, matricers i similars</t>
  </si>
  <si>
    <t>Ajustadors operadors de maquines eina</t>
  </si>
  <si>
    <t>Polidors de metalls i esmolets d'eines</t>
  </si>
  <si>
    <t>Muntadors de pneumatics i amortidors</t>
  </si>
  <si>
    <t>Mecanics i ajustadors de vehicles de motor</t>
  </si>
  <si>
    <t>Mecanics i ajustadors de motors d'avio</t>
  </si>
  <si>
    <t>Mecanics i ajustadors de maquinaria agricola i industrial</t>
  </si>
  <si>
    <t>Mecanics i reparadors d'equips electrics</t>
  </si>
  <si>
    <t>Ajustadors i reparadors d'equips electronics</t>
  </si>
  <si>
    <t>Instal·ladors i reparadors d'equips telefonics i telegrafics</t>
  </si>
  <si>
    <t>Instal·ladors i reparadors de linies electriques</t>
  </si>
  <si>
    <t>Rellotgers i mecanics d'instruments de precisio</t>
  </si>
  <si>
    <t>Constructors i afinadors d'instruments musicals</t>
  </si>
  <si>
    <t>Joiers, orfebres i argenters</t>
  </si>
  <si>
    <t>Caixistes, monotipistes i similars</t>
  </si>
  <si>
    <t>Estereotipistes i galvanotipistes</t>
  </si>
  <si>
    <t>Gravadors d'impremta i treballadors similars</t>
  </si>
  <si>
    <t>Treballadors de laboratoris fotografics i similars</t>
  </si>
  <si>
    <t>Enquadernadors i similars</t>
  </si>
  <si>
    <t>Impressors de serigrafia i estampadors de planxa i textils</t>
  </si>
  <si>
    <t>Treballadors de la ceramica, terrissaires i similars</t>
  </si>
  <si>
    <t>Bufadors, modeladors, laminadors, talladors i polidors de vidre</t>
  </si>
  <si>
    <t>Gravadors de vidre</t>
  </si>
  <si>
    <t>Pintors, decoradors de vidre, ceramica i altres materials</t>
  </si>
  <si>
    <t>Artesans de la fusta i materials similars</t>
  </si>
  <si>
    <t>Artesans del textil, el cuir i materials similars</t>
  </si>
  <si>
    <t>Matadors i treballadors de les industries carnies i del peix</t>
  </si>
  <si>
    <t>Forners, pastissers i confiters</t>
  </si>
  <si>
    <t>Treballadors del tractament de la llet i l'elaboracio de productes lactis, i gelaters</t>
  </si>
  <si>
    <t>Treballadors de la conservacio de fruites i verdures</t>
  </si>
  <si>
    <t>Tastadors i classificadors d'aliments i begudes</t>
  </si>
  <si>
    <t>Preparadors i elaboradors de tabac i productes derivats</t>
  </si>
  <si>
    <t>Treballadors del tractament de la fusta</t>
  </si>
  <si>
    <t>Ajustadors de maquines de treballar la fusta</t>
  </si>
  <si>
    <t>Cistellers, raspallaires i treballadors similars</t>
  </si>
  <si>
    <t>Ebenistes i treballadors similars</t>
  </si>
  <si>
    <t>Preparadors de la fibra</t>
  </si>
  <si>
    <t>Teixidors amb telers artesans o de teixits de punt i similars</t>
  </si>
  <si>
    <t>Sastres, modistes i barreters</t>
  </si>
  <si>
    <t>Pelleters i treballadors similars</t>
  </si>
  <si>
    <t>Patronistes i talladors de teles, cuir i pell</t>
  </si>
  <si>
    <t>Cosidors a ma, brodadors i similars</t>
  </si>
  <si>
    <t>Tapissers, matalassers i similars</t>
  </si>
  <si>
    <t>Adobers i preparadors de pells</t>
  </si>
  <si>
    <t>Sabaters i similars</t>
  </si>
  <si>
    <t>Encarregats d'instal·lacions mineres</t>
  </si>
  <si>
    <t>Encarregats d'instal·lacions de processament de metalls</t>
  </si>
  <si>
    <t>Encarregats de taller de vidrieria, ceramica i similars</t>
  </si>
  <si>
    <t>Encarregats de taller de fusta i caps d'equip de fabricacio de paper</t>
  </si>
  <si>
    <t>Caps d'equip d'instal·lacions de tractament quimic</t>
  </si>
  <si>
    <t>Caps d'equip d'instal·lacions de produccio d'energia i similars</t>
  </si>
  <si>
    <t>Caps d'equip d'operadors de robots industrials</t>
  </si>
  <si>
    <t>Operadors d'instal·lacions mineres</t>
  </si>
  <si>
    <t>Operadors d'instal·lacions de preparacio de minerals i roques</t>
  </si>
  <si>
    <t>Sondistes i treballadors similars</t>
  </si>
  <si>
    <t>Operadors de forns de minerals i forns de primera fusio de metalls</t>
  </si>
  <si>
    <t>Operadors de forns de segona fusio, maquines de colar i emmotllar metalls, i operadors de trens de laminatge</t>
  </si>
  <si>
    <t>Operadors d'instal·lacions de tractament termic de metalls</t>
  </si>
  <si>
    <t>Operadors de maquines trefiladores i estiradores de metalls</t>
  </si>
  <si>
    <t>Operadors de forns de vidrieria i ceramica, i maquines similars</t>
  </si>
  <si>
    <t>Altres operadors d'instal·lacions de vidrieria i ceramica</t>
  </si>
  <si>
    <t>Operadors de serradora, maquines de contraplacar i instal·lacions similars de tractament de la fusta</t>
  </si>
  <si>
    <t>Operadors d'instal·lacions de fabricacio de pasta de paper</t>
  </si>
  <si>
    <t>Operadors d'instal·lacions de fabricacio de paper</t>
  </si>
  <si>
    <t>Operadors de maquines matxucadores, trituradores i mescladores de substancies quimiques</t>
  </si>
  <si>
    <t>Operadors d'instal·lacions de tractament quimic i termic</t>
  </si>
  <si>
    <t>Operadors d'equips de filtracio i separacio de substancies quimiques</t>
  </si>
  <si>
    <t>Operadors d'equips de destil·lacio i reaccio quimica, llevat del tractament del petroli i el gas natural</t>
  </si>
  <si>
    <t>Operadors de refineries del petroli i el gas natural</t>
  </si>
  <si>
    <t>Altres operadors d'instal·lacions de tractament de productes quimics</t>
  </si>
  <si>
    <t>Operadors d'instal·lacions de produccio d'energia electrica</t>
  </si>
  <si>
    <t>Operadors de calderes i maquines de vapor</t>
  </si>
  <si>
    <t>Operadors d'instal·lacions d'incineracio, tractament i reciclatge d'aigues i altres operadors de plantes similars</t>
  </si>
  <si>
    <t>Operadors de robots industrials</t>
  </si>
  <si>
    <t>Encarregats d'operadors de maquines de treballar metalls</t>
  </si>
  <si>
    <t>Encarregats d'operadors de maquines de fabricar productes quimics</t>
  </si>
  <si>
    <t>Encarregats d'operadors de maquines de fabricar productes de cautxu i material plastic</t>
  </si>
  <si>
    <t>Encarregats d'operadors de maquines de fabricar productes de fusta</t>
  </si>
  <si>
    <t>Caps de taller d'impremta, enquadernacio i fabricacio de productes de paper</t>
  </si>
  <si>
    <t>Encarregats d'operadors de maquines de fabricar productes textils i articles de pell i cuir</t>
  </si>
  <si>
    <t>Encarregats d'operadors de maquines d'elaborar productes alimentaris, begudes i tabac</t>
  </si>
  <si>
    <t>Encarregats de muntadors</t>
  </si>
  <si>
    <t>Operadors de maquines eina</t>
  </si>
  <si>
    <t>Operadors de maquines de fabricar productes derivats de minerals no metal·lics</t>
  </si>
  <si>
    <t>Operadors de maquines de fabricar productes farmaceutics i cosmetics</t>
  </si>
  <si>
    <t>Controladors aeris</t>
  </si>
  <si>
    <t>Treballadors del formigo armat, arrebossadors, ferrallistes i similars</t>
  </si>
  <si>
    <t>Operadors de maquines de fabricar municions i explosius</t>
  </si>
  <si>
    <t>Operadors de maquines polidores, galvanitzadores i recobridores de metalls</t>
  </si>
  <si>
    <t>Operadors de maquines de fabricar accessoris fotografics</t>
  </si>
  <si>
    <t>Altres operadors de maquines de fabricar productes quimics</t>
  </si>
  <si>
    <t>Operadors de maquines de fabricar productes de cautxu</t>
  </si>
  <si>
    <t>Operadors de maquines de fabricar productes de materies plastiques</t>
  </si>
  <si>
    <t>Operadors de maquines de fabricar productes de fusta</t>
  </si>
  <si>
    <t>Engalzadors de productes metal·lics, de cautxu i plastic</t>
  </si>
  <si>
    <t>(ANTIC) Membres del poder executiu i legislatiu, i personal directiu de les administracions públiques, dirigents d'organitzacions d'interès social</t>
  </si>
  <si>
    <t>(ANTIC) Directors d'empreses amb deu assalariats o més</t>
  </si>
  <si>
    <t>(ANTIC) Gerents d'empreses de comerç amb menys de deu assalariats</t>
  </si>
  <si>
    <t>(ANTIC) Gerents d'empreses d'hoteleria i restauració amb menys de deu assalariats</t>
  </si>
  <si>
    <t>(ANTIC) Gerents d'altres empreses amb menys de deu assalariats</t>
  </si>
  <si>
    <t>(ANTIC) Gerents d'empreses de comerç sense assalariats</t>
  </si>
  <si>
    <t>(ANTIC) Gerents d'empreses d'hoteleria sense assalariats</t>
  </si>
  <si>
    <t>(ANTIC) Gerents d'altres empreses sense assalariats</t>
  </si>
  <si>
    <t>(ANTIC) Professionals de les ciències físiques, químiques i matemàtiques, d'enginyeria i informàtica, arquitectes i urbanistes, associats a titulacions de 2n i 3r cicle</t>
  </si>
  <si>
    <t>(ANTIC) Professionals de les ciències naturals i la sanitat, associats a titulacions de 2n i 3r cicle universitari</t>
  </si>
  <si>
    <t>(ANTIC) Professionals de l'ensenyament associats a titulacions de 2n i 3r cicle universitari</t>
  </si>
  <si>
    <t>(ANTIC) Professionals del dret</t>
  </si>
  <si>
    <t>(ANTIC) Professionals de l'organització d'empreses i professionals de les ciències socials i humanes, associats a titulacions de 2n i 3r cicle universitari</t>
  </si>
  <si>
    <t>(ANTIC) Escriptors, artistes i altres professionals de les administracions públiques, associats a titulacions de 2n i 3r cicle universitari i similars</t>
  </si>
  <si>
    <t>(ANTIC) Professionals de les ciències físiques, químiques i matemàtiques, d'informàtica, i enginyeria, arquitectes tècnics i similars, associats a titulacions de 1r cic</t>
  </si>
  <si>
    <t>(ANTIC) Professionals de les ciències naturals i la sanitat, associats a titulacions de 1r cicle universitari, llevat dels òptics, els fisioterapeutes i similars</t>
  </si>
  <si>
    <t>(ANTIC) Professionals de l'ensenyament associats a titulacions de 1r cicle universitari</t>
  </si>
  <si>
    <t>(ANTIC) Altres professionals associats a titulacions de 1r cicle universitari</t>
  </si>
  <si>
    <t>(ANTIC) Delineants i dissenyadors tècnics, tècnics en ciències físiques, químiques, enginyeria i informàtica, tècnics d'equips òptics i electrònics, professionals de la</t>
  </si>
  <si>
    <t>(ANTIC) Tècnics en ciències naturals i en sanitat</t>
  </si>
  <si>
    <t>(ANTIC) Tècnics en educació infantil, instructors de vol, navegació i conducció de vehicles</t>
  </si>
  <si>
    <t>(ANTIC) Professionals de suport d'operacions financeres i comercials</t>
  </si>
  <si>
    <t>(ANTIC) Professionals de suport de gestió administrativa</t>
  </si>
  <si>
    <t>(ANTIC) Altres tècnics i professionals de suport</t>
  </si>
  <si>
    <t>(ANTIC) Empleats de serveis comptables, financers i serveis de suport a la producció i el transport</t>
  </si>
  <si>
    <t>(ANTIC) Empleats de biblioteques, serveis de correus i similars</t>
  </si>
  <si>
    <t>(ANTIC) Operadors de màquines d'oficina</t>
  </si>
  <si>
    <t>(ANTIC) Auxiliars administratius sense tasques d'atenció al públic no classificats en altres apartats</t>
  </si>
  <si>
    <t>(ANTIC) Auxiliars administratius amb tasques d'atenció al públic no classificats en altres apartats</t>
  </si>
  <si>
    <t>(ANTIC) Empleats d'agències de viatges, recepcionistes i telefonistes que tracten directament amb el públic</t>
  </si>
  <si>
    <t>(ANTIC) Caixers, taquillers i altres empleats similars que tracten directament amb el públic</t>
  </si>
  <si>
    <t>(ANTIC) Treballadors de serveis de restauració</t>
  </si>
  <si>
    <t>(ANTIC) Treballadors de serveis personals</t>
  </si>
  <si>
    <t>(ANTIC) Treballadors de serveis de protecció i seguretat</t>
  </si>
  <si>
    <t>(ANTIC) Dependents de comerç i similars</t>
  </si>
  <si>
    <t>(ANTIC) Treballadors qualificats en activitats agrícoles</t>
  </si>
  <si>
    <t>(ANTIC) Treballadors qualificats en activitats ramaderes</t>
  </si>
  <si>
    <t>(ANTIC) Treballadors qualificats en altres activitats agrícoles</t>
  </si>
  <si>
    <t>(ANTIC) Pescadors i treballadors qualificats en activitats piscícoles</t>
  </si>
  <si>
    <t>(ANTIC) Encarregats d'obra i altres encarregats de la construcció</t>
  </si>
  <si>
    <t>(ANTIC) Treballadors d'obres estructurals de la construcció i similars</t>
  </si>
  <si>
    <t xml:space="preserve"> pintors i similars'</t>
  </si>
  <si>
    <t>(ANTIC) Encarregats de la metal·lúrgia i caps de taller mecànic</t>
  </si>
  <si>
    <t>(ANTIC) Treballadors de les indústries extractives</t>
  </si>
  <si>
    <t>(ANTIC) Soldadors, planxistes, muntadors d'estructures metàl·liques, muntadors de pneumàtics, ferrers, fabricants d'eines i similars</t>
  </si>
  <si>
    <t>(ANTIC) Mecànics i ajustadors de maquinària i equips elèctrics i electrònics</t>
  </si>
  <si>
    <t>(ANTIC) Mecànics de precisió en metalls, treballadors de les arts gràfiques, ceramistes, fabricants de productes de vidre i artesans de la fusta, el tèxtil i el cuir</t>
  </si>
  <si>
    <t>(ANTIC) Treballadors de la indústria de l'alimentació, les begudes i el tabac</t>
  </si>
  <si>
    <t>(ANTIC) Treballadors del tractament de la fusta, ebenistes, treballadors de les indústries tèxtils, la confecció, la pell, el cuir, el calçat i similars</t>
  </si>
  <si>
    <t>(ANTIC) Caps d'equip i encarregats d'instal·lacions industrials fixes</t>
  </si>
  <si>
    <t>(ANTIC) Operadors d'instal·lacions industrials fixes i similars</t>
  </si>
  <si>
    <t>(ANTIC) Encarregats d'operadors de màquines fixes</t>
  </si>
  <si>
    <t>(ANTIC) Operadors de màquines fixes</t>
  </si>
  <si>
    <t>(ANTIC) Muntadors i engalzadors</t>
  </si>
  <si>
    <t>(ANTIC) Maquinista de locomotora, operador de maquinària agrícola i d'equips pesants mòbils, i mariners</t>
  </si>
  <si>
    <t>(ANTIC) Conductors de vehicles de transport urbà o per carretera</t>
  </si>
  <si>
    <t>(ANTIC) Treballadors no qualificats del comerç</t>
  </si>
  <si>
    <t>(ANTIC) Empleats domèstics i resta de personal de neteja d'interior d'edificis</t>
  </si>
  <si>
    <t>(ANTIC) Conserges d'edificis, netejavidres i vigilants</t>
  </si>
  <si>
    <t>(ANTIC) Altres treballadors no qualificats en altres serveis</t>
  </si>
  <si>
    <t>(ANTIC) Peons agraris i pesquers</t>
  </si>
  <si>
    <t>(ANTIC) Peons de la mineria</t>
  </si>
  <si>
    <t>(ANTIC) Peons de la construcció</t>
  </si>
  <si>
    <t>(ANTIC) Peons de les indústries manufactureres</t>
  </si>
  <si>
    <t>(ANTIC) Peons del transport i descarregadors</t>
  </si>
  <si>
    <t>Membres del poder executiu</t>
  </si>
  <si>
    <t>Membres del poder legislatiu</t>
  </si>
  <si>
    <t>Membres del Consell Superior de la Justicia</t>
  </si>
  <si>
    <t>Personal directiu de les administracions publiques</t>
  </si>
  <si>
    <t>Consols i consellers de Comu</t>
  </si>
  <si>
    <t>Dirigents de partits politics</t>
  </si>
  <si>
    <t>Dirigents d'organitzacions empresarials, sindicats de treballadors i altres organitzacions d'interes socioeconomic</t>
  </si>
  <si>
    <t>Dirigents d'organitzacions humanitaries i altres organitzacions d'interes social</t>
  </si>
  <si>
    <t>Directors generals i presidents executius</t>
  </si>
  <si>
    <t>Directors de departaments de produccio d'explotacions agricoles, ramaderes, de caca, forestals i pesqueres</t>
  </si>
  <si>
    <t>Directors de departaments de produccio d'empreses industrials</t>
  </si>
  <si>
    <t>Directors de departaments de produccio d'empreses de construccio i obres publiques</t>
  </si>
  <si>
    <t>Directors de departaments d'operacions d'empreses de comerc a l'engros i al detall</t>
  </si>
  <si>
    <t>Directors de departaments d'operacions d'empreses d'hoteleria</t>
  </si>
  <si>
    <t>Directors de departaments d'operacions d'empreses de transport, emmagatzematge i comunicacions</t>
  </si>
  <si>
    <t>Directors de departaments d'operacions d'empreses intermediaries i de serveis a altres empreses</t>
  </si>
  <si>
    <t>Directors de departaments d'operacions d'empreses de serveis personals, neteja i similars</t>
  </si>
  <si>
    <t>Directors de departaments de produccio i operacions d'altres empreses no classificades en altres apartats</t>
  </si>
  <si>
    <t>Directors de departaments d'administracio i finances</t>
  </si>
  <si>
    <t>Directors de departaments de relacions laborals i recursos humans</t>
  </si>
  <si>
    <t>Directors de departaments de comercialitzacio i vendes</t>
  </si>
  <si>
    <t>Directors de departaments de publicitat i relacions publiques</t>
  </si>
  <si>
    <t>Directors de departaments de subministrament i distribucio</t>
  </si>
  <si>
    <t>Muntadors engalzadors de productes de fusta i materials similars</t>
  </si>
  <si>
    <t>Muntadors de productes de carto, textils i materials similars</t>
  </si>
  <si>
    <t>Muntadors engalzadors de productes mixtos</t>
  </si>
  <si>
    <t>Altres muntadors i engalzadors</t>
  </si>
  <si>
    <t>Maquinistes de locomotora</t>
  </si>
  <si>
    <t>Agents de maniobres ferroviaries</t>
  </si>
  <si>
    <t>Encarregats d'operadors de maquinaria de moviment de terres i materials</t>
  </si>
  <si>
    <t>Operadors de maquinaria agricola mobil</t>
  </si>
  <si>
    <t>Conductors de maquinaria de moviments de terres i equips similars</t>
  </si>
  <si>
    <t>Operadors de grues, camions muntacarregues i maquinaria similar de moviment de materials</t>
  </si>
  <si>
    <t>Operadors de carretons elevadors</t>
  </si>
  <si>
    <t>Mariners de coberta de vaixell i similars</t>
  </si>
  <si>
    <t>Taxistes i conductors d'automobils i furgonetes</t>
  </si>
  <si>
    <t>Conductors d'autobusos</t>
  </si>
  <si>
    <t>Conductors de camions</t>
  </si>
  <si>
    <t>Conductors de motocicletes i ciclomotors</t>
  </si>
  <si>
    <t>Venedors ambulants</t>
  </si>
  <si>
    <t>Venedors a domicili i per telefon</t>
  </si>
  <si>
    <t>Empleats domestics</t>
  </si>
  <si>
    <t>Personal de neteja d'oficines, hotels (cambrers de planta) i establiments similars</t>
  </si>
  <si>
    <t>Bugaders, planxadors i similars</t>
  </si>
  <si>
    <t>Conserges d'edificis</t>
  </si>
  <si>
    <t>Netejavidres, netejadors de vehicles i similars</t>
  </si>
  <si>
    <t>Vigilants, guardians i similars</t>
  </si>
  <si>
    <t>Altres treballadors d'oficis de carrer</t>
  </si>
  <si>
    <t>Ordenances</t>
  </si>
  <si>
    <t>Mossos d'equipatge i similars</t>
  </si>
  <si>
    <t>Llegidors de comptadors (aigua, etc.) i recaptadors de monedes de maquines expenedores</t>
  </si>
  <si>
    <t>Escombriaires</t>
  </si>
  <si>
    <t>Escombradors i similars</t>
  </si>
  <si>
    <t>Peons agricoles</t>
  </si>
  <si>
    <t>Peons ramaders</t>
  </si>
  <si>
    <t>Peons agropecuaris</t>
  </si>
  <si>
    <t>Peons forestals</t>
  </si>
  <si>
    <t>Peons pesquers i de caca</t>
  </si>
  <si>
    <t>Peons de la mineria</t>
  </si>
  <si>
    <t>Peons d'obres publiques i manteniment de carreteres, preses i construccions similars</t>
  </si>
  <si>
    <t>Peons de la construccio d'edificis</t>
  </si>
  <si>
    <t>Peons de les industries manufactureres</t>
  </si>
  <si>
    <t>Operadors de maquines d'imprimir</t>
  </si>
  <si>
    <t>Operadors de maquines d'enquadernar</t>
  </si>
  <si>
    <t>Operadors de maquines de fabricar productes de paper i carto</t>
  </si>
  <si>
    <t>Operadors de maquines de preparar fibres, filar i cabdellar</t>
  </si>
  <si>
    <t>Operadors de telers i altres maquines de teixir</t>
  </si>
  <si>
    <t>Operadors de maquines de cosir i brodar</t>
  </si>
  <si>
    <t>Operadors de maquines de blanquejar, tenyir, rentar i tintar</t>
  </si>
  <si>
    <t>Operadors de maquines de tractar la pell i el cuir</t>
  </si>
  <si>
    <t>Operadors de maquines de fabricar calcat</t>
  </si>
  <si>
    <t>Altres operadors de maquines de fabricar productes textils i articles de pell i cuir</t>
  </si>
  <si>
    <t>Operadors de maquines d'elaborar productes derivats de la carn, el peix i el marisc</t>
  </si>
  <si>
    <t>Operadors de maquines de tractar la llet i elaborar productes lactis, i de gelateria</t>
  </si>
  <si>
    <t>Operadors de maquines de moldre cereals i especies</t>
  </si>
  <si>
    <t>Operadors de maquines d'elaborar productes de fleca, rebosteria, articles de xocolata i productes a base de cereals</t>
  </si>
  <si>
    <t>Operadors de maquines d'elaborar productes derivats de fruites, verdures i fruita seca</t>
  </si>
  <si>
    <t>Operadors de maquines de refinar i fabricar sucre</t>
  </si>
  <si>
    <t>Operadors de maquines d'elaborar te, cafe i cacau</t>
  </si>
  <si>
    <t>Operadors de maquines d'elaborar begudes alcoholiques i no alcoholiques, llevat de sucs de fruites</t>
  </si>
  <si>
    <t>Operadors de maquines d'elaborar productes del tabac</t>
  </si>
  <si>
    <t>Operadors de maquines en la fabricacio de neu artificial (nivologia)</t>
  </si>
  <si>
    <t>Muntadors de maquinaria mecanica</t>
  </si>
  <si>
    <t>Muntadors de maquinaria electrica</t>
  </si>
  <si>
    <t>Muntadors d'equips electronics</t>
  </si>
  <si>
    <t>Peons del transport i descarregadors</t>
  </si>
  <si>
    <t>Tecnics en seguretat aeronautica</t>
  </si>
  <si>
    <t>Tecnics en edificacio, prevencio i investigacio d'incendis</t>
  </si>
  <si>
    <t>Tecnics en seguretat en el treball</t>
  </si>
  <si>
    <t>Tecnics en control de qualitat</t>
  </si>
  <si>
    <t>Tecnics en ciencies biologiques</t>
  </si>
  <si>
    <t>Tecnics agronoms, zootecnics i forestals</t>
  </si>
  <si>
    <t>Assessors agraris i forestals</t>
  </si>
  <si>
    <t>Tecnics de laboratori sanitari</t>
  </si>
  <si>
    <t>Ajudants de veterinaria</t>
  </si>
  <si>
    <t>Higienistes</t>
  </si>
  <si>
    <t>Ajudants d'odontologia</t>
  </si>
  <si>
    <t>Ajudants farmaceutics</t>
  </si>
  <si>
    <t>Altres tecnics en sanitat inclosos els de la medicina tradicional</t>
  </si>
  <si>
    <t>Professionals de la dietetica i la nutricio</t>
  </si>
  <si>
    <t>Optics i optometristes</t>
  </si>
  <si>
    <t>Fisioterapeutes</t>
  </si>
  <si>
    <t>Terapeutes ocupacionals</t>
  </si>
  <si>
    <t>Logopedes</t>
  </si>
  <si>
    <t>Podolegs</t>
  </si>
  <si>
    <t>Tecnics en educacio infantil</t>
  </si>
  <si>
    <t>Tecnics educadors d'educacio especial</t>
  </si>
  <si>
    <t>Instructors de vol, navegacio i conduccio de vehicles</t>
  </si>
  <si>
    <t>Intermediaris de canvi, borsa i finances</t>
  </si>
  <si>
    <t>Agents d'assegurances</t>
  </si>
  <si>
    <t>Agents immobiliaris</t>
  </si>
  <si>
    <t>Agents de viatges</t>
  </si>
  <si>
    <t>Taxadors, subhastadors, perits</t>
  </si>
  <si>
    <t>Agents de compres</t>
  </si>
  <si>
    <t>Altres professionals de suport d'operacions financeres</t>
  </si>
  <si>
    <t>Representants de comerc i tecnics de vendes</t>
  </si>
  <si>
    <t>Secretaris administratius i similars</t>
  </si>
  <si>
    <t>Professionals de suport de serveis juridics i serveis similars</t>
  </si>
  <si>
    <t>Tenidors de llibres</t>
  </si>
  <si>
    <t>Professionals de suport de serveis estadistics, matematics i similars</t>
  </si>
  <si>
    <t>Agents de duanes i fronteres</t>
  </si>
  <si>
    <t>Professionals de suport de les administracions publiques de tributs</t>
  </si>
  <si>
    <t>Professionals de suport de les administracions publiques de serveis socials</t>
  </si>
  <si>
    <t>Professionals de suport de les administracions publiques de serveis d'expedicio de llicencies</t>
  </si>
  <si>
    <t>Altres professionals de suport de les administracions publiques de tasques d'inspeccio, control i similars</t>
  </si>
  <si>
    <t>Consignataris</t>
  </si>
  <si>
    <t>Gestors de duanes</t>
  </si>
  <si>
    <t>Agents o intermediaris en la contractacio de ma d'obra llevat dels representants d'espectacles</t>
  </si>
  <si>
    <t>Representants d'artistes, agents de venda d'espais publicitaris i similars</t>
  </si>
  <si>
    <t>Sotsoficials de la policia</t>
  </si>
  <si>
    <t>Detectius privats</t>
  </si>
  <si>
    <t>Educadors socials</t>
  </si>
  <si>
    <t>Animadors comunitaris</t>
  </si>
  <si>
    <t>Altres professionals de suport de la promocio social</t>
  </si>
  <si>
    <t>Decoradors</t>
  </si>
  <si>
    <t>Locutors de radio, televisio i altres presentadors</t>
  </si>
  <si>
    <t>Musics, cantants i ballarins d'espectacles de cabaret i similars</t>
  </si>
  <si>
    <t>Pallassos, prestidigitadors, acrobates i professionals similars</t>
  </si>
  <si>
    <t>Esportistes i professionals similars</t>
  </si>
  <si>
    <t>Professionals d'espectacles taurins</t>
  </si>
  <si>
    <t>Auxiliars laics dels cultes</t>
  </si>
  <si>
    <t>Empleats de comptabilitat i calcul de nomines i salaris</t>
  </si>
  <si>
    <t>Empleats d'oficina de serveis estadistics, financers i bancaris</t>
  </si>
  <si>
    <t>Empleats de control de subministrament i inventari</t>
  </si>
  <si>
    <t>Empleats d'oficina de serveis de produccio</t>
  </si>
  <si>
    <t>Empleats d'oficina de serveis de transports</t>
  </si>
  <si>
    <t>Empleats de biblioteques i arxius</t>
  </si>
  <si>
    <t>Empleats de serveis de correus llevat dels empleats de finestreta</t>
  </si>
  <si>
    <t>Agents d'enquestes</t>
  </si>
  <si>
    <t>Codificadors de dades</t>
  </si>
  <si>
    <t>Correctors d'impremta i similars</t>
  </si>
  <si>
    <t>Taquigrafs i mecanografs</t>
  </si>
  <si>
    <t>Enregistradors de dades</t>
  </si>
  <si>
    <t>Auxiliars administratius sense tasques d'atencio al public no classificats en altres apartats</t>
  </si>
  <si>
    <t>Auxiliars administratius amb tasques d'atencio al public no classificats en altres apartats</t>
  </si>
  <si>
    <t>Empleats d'informacio i recepcionistes d'oficina</t>
  </si>
  <si>
    <t>Empleats d'agencies de viatges</t>
  </si>
  <si>
    <t>Recepcionistes d'establiments que no siguin oficines</t>
  </si>
  <si>
    <t>Telefonistes</t>
  </si>
  <si>
    <t>Caixers i taquillers, llevat dels de banca i correus</t>
  </si>
  <si>
    <t>Empleats de finestreta de banca i correus</t>
  </si>
  <si>
    <t>Crupiers i altres empleats de sales de joc i apostes</t>
  </si>
  <si>
    <t>Empleats de cases d'empenyorament i de prestecs</t>
  </si>
  <si>
    <t>Cobradors de factures, deutes i empleats similars</t>
  </si>
  <si>
    <t>Cambrers, barmans i similars</t>
  </si>
  <si>
    <t>Auxiliars d'infermeria hospitalaria</t>
  </si>
  <si>
    <t>Auxiliars d'infermeria d'atencio primaria</t>
  </si>
  <si>
    <t>Assistents domiciliaris</t>
  </si>
  <si>
    <t>Mainaders</t>
  </si>
  <si>
    <t>Altres empleats que es dediquen a tenir cura de persones i similars</t>
  </si>
  <si>
    <t>Perruquers, especialistes en tractaments de bellesa i treballadors similars</t>
  </si>
  <si>
    <t>Hostesses i auxiliars de vol o cambrers d'avio i vaixell</t>
  </si>
  <si>
    <t>Revisors, controladors de vagons llit i cobradors dels transports</t>
  </si>
  <si>
    <t>Guies i hostesses de terra</t>
  </si>
  <si>
    <t>Majordoms, economs i similars</t>
  </si>
  <si>
    <t>Ajudes de cambra i similars</t>
  </si>
  <si>
    <t>Empleats de pompes funebres i embalsamadors</t>
  </si>
  <si>
    <t>Altres treballadors de serveis personals</t>
  </si>
  <si>
    <t>Policies</t>
  </si>
  <si>
    <t>Agents de circulacio</t>
  </si>
  <si>
    <t>Bombers</t>
  </si>
  <si>
    <t>Funcionaris de centres penitenciaris</t>
  </si>
  <si>
    <t>Guardies jurats i personal de seguretat privada</t>
  </si>
  <si>
    <t>Vigilants de piscines i platges, socorristes</t>
  </si>
  <si>
    <t>Altres treballadors de serveis de proteccio i seguretat</t>
  </si>
  <si>
    <t>Models de moda, art i publicitat</t>
  </si>
  <si>
    <t>Encarregats de seccio d'un comerc i similars</t>
  </si>
  <si>
    <t>Dependents i demostradors de botigues, magatzems, quioscos i mercats ambulants</t>
  </si>
  <si>
    <t>Treballadors per compte propi qualificats en activitats agricoles, llevat d'hortes, planters i jardins</t>
  </si>
  <si>
    <t>Treballadors per compte propi qualificats en activitats agricoles d'hortes, planters i jardins</t>
  </si>
  <si>
    <t>Treballadors per compte d'altri qualificats en activitats agricoles, llevat d'hortes, planters i jardins</t>
  </si>
  <si>
    <t>Treballadors per compte d'altri qualificats en activitats agricoles d'hortes, planters i jardins</t>
  </si>
  <si>
    <t>Treballadors per compte propi qualificats en activitats ramaderes, incloses les d'animals de companyia i els animals domestics de pell valuosa</t>
  </si>
  <si>
    <t>Treballadors per compte propi qualificats en activitats avicoles</t>
  </si>
  <si>
    <t>Altres treballadors per compte propi qualificats en activitats ramaderes</t>
  </si>
  <si>
    <t>Treballadors per compte d'altri qualificats en activitats ramaderes, incloses les d'animals de companyia i animals domestics de pell valuosa</t>
  </si>
  <si>
    <t>Treballadors per compte d'altri qualificats en activitats avicoles</t>
  </si>
  <si>
    <t>Altres treballadors per compte d'altri qualificats en activitats ramaderes</t>
  </si>
  <si>
    <t>Treballadors per compte propi qualificats en activitats agropecuaries</t>
  </si>
  <si>
    <t>Treballadors per compte propi qualificats en activitats forestals i similars</t>
  </si>
  <si>
    <t>Treballadors per compte d'altri qualificats en activitats agropecuaries</t>
  </si>
  <si>
    <t>Talladors, serradors i altres treballadors forestals</t>
  </si>
  <si>
    <t>Carboners de carbo vegetal i similars</t>
  </si>
  <si>
    <t>Treballadors per compte propi qualificats en la cria d'especies aquatiques</t>
  </si>
  <si>
    <t>Pescadors per compte propi fluvials i de litoral</t>
  </si>
  <si>
    <t>Pescadors per compte propi d'altura</t>
  </si>
  <si>
    <t>Cacadors per compte propi</t>
  </si>
  <si>
    <t>Treballadors per compte d'altri qualificats en la cria d'especies aquatiques</t>
  </si>
  <si>
    <t>Pescadors per compte d'altri fluvials i de litoral</t>
  </si>
  <si>
    <t>Pescadors per compte d'altri d'altura</t>
  </si>
  <si>
    <t>Cacadors per compte d'altri</t>
  </si>
  <si>
    <t>Encarregats i caps d'equip d'obres estructurals de la construccio</t>
  </si>
  <si>
    <t>Caps de taller i encarregats de treballadors d'acabats d'edificis</t>
  </si>
  <si>
    <t>Encarregats de pintors, empaperadors i similars</t>
  </si>
  <si>
    <t>Paletes i paredadors</t>
  </si>
  <si>
    <t>Directors de departaments de serveis informatics</t>
  </si>
  <si>
    <t>Directors de departaments de recerca i desenvolupament</t>
  </si>
  <si>
    <t>Directors de departaments de serveis medics</t>
  </si>
  <si>
    <t>Directors d'altres departaments especialitzats no classificats en altres apartats</t>
  </si>
  <si>
    <t>Gerents d'empreses de comerc a l'engros amb menys de deu assalariats</t>
  </si>
  <si>
    <t>Gerents d'empreses de comerc al detall amb menys de deu assalariats</t>
  </si>
  <si>
    <t>Gerents d'hotels i d'aparthotels amb menys de deu assalariats</t>
  </si>
  <si>
    <t>Gerents de pensions amb menys de deu assalariats</t>
  </si>
  <si>
    <t>Gerents d'altres empreses d'hoteleria amb menys de deu assalariats</t>
  </si>
  <si>
    <t>Gerents d'empreses de restauracio amb menys de deu assalariats</t>
  </si>
  <si>
    <t>Gerents d'explotacions agricoles, ramaderes, de caca, pesca i silvicultura amb menys de deu assalariats</t>
  </si>
  <si>
    <t>Gerents d'empreses industrials amb menys de deu assalariats</t>
  </si>
  <si>
    <t>Gerents d'empreses de construccio i obres publiques amb menys de deu assalariats</t>
  </si>
  <si>
    <t>Gerents d'empreses de transport, emmagatzematge i comunicacions amb menys de deu assalariats</t>
  </si>
  <si>
    <t>Gerents d'empreses intermediaries i de serveis a altres empreses amb menys de deu assalariats</t>
  </si>
  <si>
    <t>Gerents d'empreses de serveis, atencions personals, neteja i similars amb menys de deu assalariats</t>
  </si>
  <si>
    <t>Gerents d'altres empreses amb menys de deu assalariats no classificades en altres apartats</t>
  </si>
  <si>
    <t>Gerents d'empreses de comerc a l'engros sense assalariats</t>
  </si>
  <si>
    <t>Gerents d'empreses de comerc al detall sense assalariats</t>
  </si>
  <si>
    <t>Gerents d'hotels i d'aparthotels sense assalariats</t>
  </si>
  <si>
    <t>Gerents de pensions sense assalariats</t>
  </si>
  <si>
    <t>Gerents d'altres empreses d'hoteleria sense assalariats</t>
  </si>
  <si>
    <t>Gerents d'empreses de restauracio sense assalariats</t>
  </si>
  <si>
    <t>Gerents d'explotacions agricoles, ramaderes, de caca, pesca i silvicultura sense assalariats</t>
  </si>
  <si>
    <t>Gerents d'empreses industrials sense assalariats</t>
  </si>
  <si>
    <t>Gerents d'empreses de construccio sense assalariats</t>
  </si>
  <si>
    <t>Gerents d'empreses de transport, emmagatzematge i comunicacions sense assalariats</t>
  </si>
  <si>
    <t>Gerents d'empreses intermediaries i de serveis a altres empreses sense assalariats</t>
  </si>
  <si>
    <t>Gerents d'empreses de serveis, atencions personals, neteja i similars sense assalariats</t>
  </si>
  <si>
    <t>Gerents d'altres empreses sense assalariats</t>
  </si>
  <si>
    <t>Fisics i astronoms</t>
  </si>
  <si>
    <t>Meteorolegs</t>
  </si>
  <si>
    <t>Quimics</t>
  </si>
  <si>
    <t>Geolegs i geofisics</t>
  </si>
  <si>
    <t>Matematics i actuaris</t>
  </si>
  <si>
    <t>Estadistics</t>
  </si>
  <si>
    <t>Analistes de sistemes i similars</t>
  </si>
  <si>
    <t>Altres professionals de la informatica de nivell superior</t>
  </si>
  <si>
    <t>Arquitectes, urbanistes i enginyers planificadors del transit</t>
  </si>
  <si>
    <t>Enginyers civils (construccio i obres civils)</t>
  </si>
  <si>
    <t>Enginyers en electricitat</t>
  </si>
  <si>
    <t>Enginyers en electronica i telecomunicacions</t>
  </si>
  <si>
    <t>Enginyers mecanics</t>
  </si>
  <si>
    <t>Enginyers quimics</t>
  </si>
  <si>
    <t>Enginyers de mines</t>
  </si>
  <si>
    <t>Enginyers de metal·lurgia i similars</t>
  </si>
  <si>
    <t>Cartografs i agrimensors</t>
  </si>
  <si>
    <t>Altres enginyers superiors llevat dels agronoms</t>
  </si>
  <si>
    <t>Biolegs, botanics, zoolegs i similars</t>
  </si>
  <si>
    <t>Patolegs, farmacolegs i similars</t>
  </si>
  <si>
    <t>Agronoms i similars</t>
  </si>
  <si>
    <t>Metges</t>
  </si>
  <si>
    <t>Odontolegs</t>
  </si>
  <si>
    <t>Veterinaris</t>
  </si>
  <si>
    <t>Farmaceutics</t>
  </si>
  <si>
    <t>Altres professionals de la sanitat de nivell superior</t>
  </si>
  <si>
    <t>Professors d'universitats i altres centres d'ensenyament superior</t>
  </si>
  <si>
    <t>Professors d'ensenyament secundari</t>
  </si>
  <si>
    <t>Especialistes en metodes didactics i pedagogics</t>
  </si>
  <si>
    <t>Inspectors d'ensenyament</t>
  </si>
  <si>
    <t>Altres professionals de l'ensenyament</t>
  </si>
  <si>
    <t>Advocats</t>
  </si>
  <si>
    <t>Fiscals</t>
  </si>
  <si>
    <t>Jutges i magistrats</t>
  </si>
  <si>
    <t>Notaris</t>
  </si>
  <si>
    <t>Registradors</t>
  </si>
  <si>
    <t>Procuradors</t>
  </si>
  <si>
    <t>Altres professionals del dret</t>
  </si>
  <si>
    <t>CON - DESCRIPCIÓ</t>
  </si>
  <si>
    <t>%</t>
  </si>
  <si>
    <t>CNO2</t>
  </si>
  <si>
    <t>CNO3</t>
  </si>
  <si>
    <t>CNO4</t>
  </si>
  <si>
    <t>CNO5</t>
  </si>
  <si>
    <t>CNO6</t>
  </si>
  <si>
    <t>CNO7</t>
  </si>
  <si>
    <t>CNO8</t>
  </si>
  <si>
    <t>CNO9</t>
  </si>
  <si>
    <t>CNO10</t>
  </si>
  <si>
    <t>CNO11</t>
  </si>
  <si>
    <t>CNO12</t>
  </si>
  <si>
    <t>CNO13</t>
  </si>
  <si>
    <t>CNO14</t>
  </si>
  <si>
    <t>CNO15</t>
  </si>
  <si>
    <t>Descripció</t>
  </si>
  <si>
    <t xml:space="preserve">Codi CNO </t>
  </si>
  <si>
    <t>Bretxa</t>
  </si>
  <si>
    <t>Percentatge Homes</t>
  </si>
  <si>
    <t>Percentatge Dones</t>
  </si>
  <si>
    <t xml:space="preserve">f) Nombre de treballadors del sexe subrepresentat entre les deu persones treballadores amb les remuneracions més altes a l’empresa </t>
  </si>
  <si>
    <t>Sexe Subrepresentat</t>
  </si>
  <si>
    <t xml:space="preserve">g) Proporció de dones i homes en totes les bandes retributives calculat sobre el total d’assalariats </t>
  </si>
  <si>
    <t>Dones %</t>
  </si>
  <si>
    <t>Homes %</t>
  </si>
  <si>
    <t>h) Proporció de dones i homes que reben retribucions voluntàries o primes</t>
  </si>
  <si>
    <t>Percentatge dones</t>
  </si>
  <si>
    <t>Percentatge homes</t>
  </si>
  <si>
    <t xml:space="preserve">i) Diferència entre la mitjana de la quantia de les primes pagades als homes i la mitjana de la quantia de les primes pagades a les dones </t>
  </si>
  <si>
    <t>Diferència</t>
  </si>
  <si>
    <t xml:space="preserve">c -Bretxa de la taxa d’increments individuals de salari entre dones i homes, si s’han produït en els 12 mesos anteriors </t>
  </si>
  <si>
    <t xml:space="preserve">d) Bretxa de repartiment de les promocions professionals, si se n’han produït en els 12 mesos anteriors </t>
  </si>
  <si>
    <t xml:space="preserve">e) Percentatge de dones i homes que s’han beneficiat d’un increment salarial durant l’any següent al seu retorn del descans per maternitat o paternitat, si s’han produït increments salarials durant els 12 mesos anteriors </t>
  </si>
  <si>
    <t>CONTRACTE TEMPS INDEFINIT</t>
  </si>
  <si>
    <t>CONTRACTE TEMPS DETERMINAT</t>
  </si>
  <si>
    <t>home</t>
  </si>
  <si>
    <t>dies treballats ultims 6 mesos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</si>
  <si>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</si>
  <si>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</si>
  <si>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</si>
  <si>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</si>
  <si>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</si>
  <si>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</si>
  <si>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</si>
  <si>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</si>
  <si>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</si>
  <si>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</si>
  <si>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</si>
  <si>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</si>
  <si>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-</t>
  </si>
  <si>
    <t>nombre definitiu segons  reglament</t>
  </si>
  <si>
    <t>Comput gener</t>
  </si>
  <si>
    <t>Comput febrer</t>
  </si>
  <si>
    <t>Comput març</t>
  </si>
  <si>
    <t>Comput abril</t>
  </si>
  <si>
    <t>Comput maig</t>
  </si>
  <si>
    <t>Comput juny</t>
  </si>
  <si>
    <t>Comput juliol</t>
  </si>
  <si>
    <t>Comput agost</t>
  </si>
  <si>
    <t>Comput setembre</t>
  </si>
  <si>
    <t>Comput octubre</t>
  </si>
  <si>
    <t>Comput novembre</t>
  </si>
  <si>
    <t>Comput desembre</t>
  </si>
  <si>
    <t>Suma de Comput gener</t>
  </si>
  <si>
    <t>Suma de Comput febrer</t>
  </si>
  <si>
    <t>Suma de Comput març</t>
  </si>
  <si>
    <t>Suma de Comput abril</t>
  </si>
  <si>
    <t>Suma de Comput maig</t>
  </si>
  <si>
    <t>Suma de Comput juny</t>
  </si>
  <si>
    <t>Suma de Comput juliol</t>
  </si>
  <si>
    <t>Suma de Comput agost</t>
  </si>
  <si>
    <t>Suma de Comput setembre</t>
  </si>
  <si>
    <t>Suma de Comput octubre</t>
  </si>
  <si>
    <t>Suma de Comput novembre</t>
  </si>
  <si>
    <t>Suma de Comput desembre</t>
  </si>
  <si>
    <t>De 17.367,96 a 34.735,92 euros</t>
  </si>
  <si>
    <t>De 34.735,93 a 52.103,88 euros</t>
  </si>
  <si>
    <t>52.103,89 euros o més</t>
  </si>
  <si>
    <t>0_De 17.367,96 a 34.735,92 euros</t>
  </si>
  <si>
    <t>1_De 34.735,93 a 52.103,88 euros</t>
  </si>
  <si>
    <t>2_52.103,89 euros o més</t>
  </si>
  <si>
    <t>NO TOCAR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</si>
</sst>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i/>
      <sz val="11"/>
      <name val="Arial Narrow"/>
      <family val="2"/>
    </font>
    <font>
      <b/>
      <i/>
      <sz val="12"/>
      <name val="Arial Narrow"/>
      <family val="2"/>
    </font>
    <font>
      <i/>
      <sz val="11"/>
      <name val="Arial Narrow"/>
      <family val="2"/>
    </font>
    <font>
      <sz val="8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i/>
      <sz val="11"/>
      <color theme="0"/>
      <name val="Arial Narrow"/>
      <family val="2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1"/>
      <name val="Calibri"/>
      <family val="2"/>
    </font>
    <font>
      <sz val="8"/>
      <color rgb="FF2C2C2E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9BC2E6"/>
      </bottom>
      <diagonal/>
    </border>
    <border>
      <left/>
      <right/>
      <top style="medium">
        <color indexed="64"/>
      </top>
      <bottom style="medium">
        <color rgb="FF9BC2E6"/>
      </bottom>
      <diagonal/>
    </border>
    <border>
      <left/>
      <right style="medium">
        <color indexed="64"/>
      </right>
      <top style="medium">
        <color indexed="64"/>
      </top>
      <bottom style="medium">
        <color rgb="FF9BC2E6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</cellStyleXfs>
  <cellXfs count="169">
    <xf numFmtId="0" fontId="0" fillId="0" borderId="0" xfId="0"/>
    <xf numFmtId="0" fontId="3" fillId="0" borderId="1" xfId="0" applyFont="1" applyBorder="1"/>
    <xf numFmtId="0" fontId="3" fillId="0" borderId="3" xfId="0" applyFont="1" applyBorder="1"/>
    <xf numFmtId="0" fontId="3" fillId="3" borderId="3" xfId="0" applyFont="1" applyFill="1" applyBorder="1" applyAlignment="1" applyProtection="1">
      <alignment horizontal="left" vertical="top"/>
      <protection locked="0"/>
    </xf>
    <xf numFmtId="0" fontId="0" fillId="0" borderId="4" xfId="0" applyBorder="1"/>
    <xf numFmtId="0" fontId="0" fillId="0" borderId="5" xfId="0" applyBorder="1"/>
    <xf numFmtId="0" fontId="0" fillId="0" borderId="3" xfId="0" applyBorder="1"/>
    <xf numFmtId="14" fontId="3" fillId="3" borderId="4" xfId="0" applyNumberFormat="1" applyFont="1" applyFill="1" applyBorder="1" applyProtection="1">
      <protection locked="0"/>
    </xf>
    <xf numFmtId="14" fontId="3" fillId="3" borderId="5" xfId="0" applyNumberFormat="1" applyFont="1" applyFill="1" applyBorder="1" applyProtection="1">
      <protection locked="0"/>
    </xf>
    <xf numFmtId="0" fontId="0" fillId="0" borderId="8" xfId="0" applyBorder="1"/>
    <xf numFmtId="14" fontId="0" fillId="0" borderId="9" xfId="0" applyNumberFormat="1" applyBorder="1"/>
    <xf numFmtId="0" fontId="0" fillId="0" borderId="10" xfId="0" applyBorder="1"/>
    <xf numFmtId="14" fontId="0" fillId="0" borderId="11" xfId="0" applyNumberFormat="1" applyBorder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0" fillId="0" borderId="19" xfId="0" applyBorder="1" applyProtection="1">
      <protection locked="0"/>
    </xf>
    <xf numFmtId="14" fontId="0" fillId="0" borderId="19" xfId="0" applyNumberFormat="1" applyBorder="1" applyProtection="1">
      <protection locked="0"/>
    </xf>
    <xf numFmtId="0" fontId="0" fillId="8" borderId="19" xfId="0" applyFill="1" applyBorder="1" applyProtection="1">
      <protection hidden="1"/>
    </xf>
    <xf numFmtId="0" fontId="0" fillId="0" borderId="19" xfId="0" applyBorder="1" applyProtection="1">
      <protection hidden="1"/>
    </xf>
    <xf numFmtId="43" fontId="0" fillId="0" borderId="19" xfId="1" applyFont="1" applyBorder="1" applyProtection="1">
      <protection hidden="1"/>
    </xf>
    <xf numFmtId="43" fontId="0" fillId="4" borderId="19" xfId="1" applyFont="1" applyFill="1" applyBorder="1" applyProtection="1">
      <protection hidden="1"/>
    </xf>
    <xf numFmtId="43" fontId="0" fillId="5" borderId="19" xfId="1" applyFont="1" applyFill="1" applyBorder="1" applyProtection="1">
      <protection hidden="1"/>
    </xf>
    <xf numFmtId="43" fontId="0" fillId="6" borderId="19" xfId="1" applyFont="1" applyFill="1" applyBorder="1" applyProtection="1">
      <protection hidden="1"/>
    </xf>
    <xf numFmtId="0" fontId="0" fillId="6" borderId="20" xfId="0" applyFill="1" applyBorder="1" applyProtection="1">
      <protection hidden="1"/>
    </xf>
    <xf numFmtId="164" fontId="2" fillId="7" borderId="1" xfId="0" applyNumberFormat="1" applyFont="1" applyFill="1" applyBorder="1" applyProtection="1">
      <protection hidden="1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" xfId="0" applyBorder="1" applyProtection="1">
      <protection hidden="1"/>
    </xf>
    <xf numFmtId="43" fontId="0" fillId="0" borderId="1" xfId="1" applyFont="1" applyBorder="1" applyProtection="1">
      <protection hidden="1"/>
    </xf>
    <xf numFmtId="0" fontId="5" fillId="0" borderId="0" xfId="0" applyFont="1"/>
    <xf numFmtId="14" fontId="0" fillId="0" borderId="0" xfId="0" applyNumberFormat="1"/>
    <xf numFmtId="0" fontId="8" fillId="9" borderId="21" xfId="0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8" fillId="11" borderId="22" xfId="0" applyFont="1" applyFill="1" applyBorder="1" applyAlignment="1">
      <alignment horizontal="center" vertical="top" wrapText="1"/>
    </xf>
    <xf numFmtId="0" fontId="8" fillId="12" borderId="22" xfId="0" applyFont="1" applyFill="1" applyBorder="1" applyAlignment="1">
      <alignment horizontal="center" vertical="top" wrapText="1"/>
    </xf>
    <xf numFmtId="0" fontId="8" fillId="13" borderId="23" xfId="0" applyFont="1" applyFill="1" applyBorder="1" applyAlignment="1">
      <alignment horizontal="center" vertical="top" wrapText="1"/>
    </xf>
    <xf numFmtId="0" fontId="8" fillId="0" borderId="24" xfId="0" applyFont="1" applyBorder="1" applyAlignment="1">
      <alignment horizontal="right" vertical="center"/>
    </xf>
    <xf numFmtId="0" fontId="10" fillId="0" borderId="25" xfId="0" applyFont="1" applyBorder="1" applyAlignment="1">
      <alignment vertical="center"/>
    </xf>
    <xf numFmtId="43" fontId="8" fillId="14" borderId="25" xfId="1" applyFont="1" applyFill="1" applyBorder="1" applyAlignment="1">
      <alignment vertical="center"/>
    </xf>
    <xf numFmtId="43" fontId="8" fillId="2" borderId="25" xfId="1" applyFont="1" applyFill="1" applyBorder="1" applyAlignment="1">
      <alignment vertical="center"/>
    </xf>
    <xf numFmtId="43" fontId="9" fillId="16" borderId="26" xfId="1" applyFont="1" applyFill="1" applyBorder="1" applyAlignment="1">
      <alignment vertical="center"/>
    </xf>
    <xf numFmtId="0" fontId="10" fillId="0" borderId="28" xfId="0" applyFont="1" applyBorder="1" applyAlignment="1">
      <alignment horizontal="right" vertical="center"/>
    </xf>
    <xf numFmtId="0" fontId="10" fillId="0" borderId="29" xfId="0" applyFont="1" applyBorder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43" fontId="0" fillId="0" borderId="0" xfId="1" applyFont="1"/>
    <xf numFmtId="3" fontId="8" fillId="16" borderId="23" xfId="0" applyNumberFormat="1" applyFont="1" applyFill="1" applyBorder="1" applyAlignment="1">
      <alignment horizontal="right" vertical="center"/>
    </xf>
    <xf numFmtId="0" fontId="8" fillId="0" borderId="28" xfId="0" applyFont="1" applyBorder="1" applyAlignment="1">
      <alignment horizontal="right" vertical="center"/>
    </xf>
    <xf numFmtId="10" fontId="8" fillId="16" borderId="30" xfId="2" applyNumberFormat="1" applyFont="1" applyFill="1" applyBorder="1" applyAlignment="1">
      <alignment horizontal="right" vertical="center"/>
    </xf>
    <xf numFmtId="164" fontId="0" fillId="0" borderId="0" xfId="0" applyNumberFormat="1"/>
    <xf numFmtId="3" fontId="8" fillId="14" borderId="22" xfId="0" applyNumberFormat="1" applyFont="1" applyFill="1" applyBorder="1" applyAlignment="1">
      <alignment horizontal="right" vertical="center"/>
    </xf>
    <xf numFmtId="3" fontId="8" fillId="2" borderId="22" xfId="0" applyNumberFormat="1" applyFont="1" applyFill="1" applyBorder="1" applyAlignment="1">
      <alignment horizontal="right" vertical="center"/>
    </xf>
    <xf numFmtId="10" fontId="8" fillId="14" borderId="29" xfId="2" applyNumberFormat="1" applyFont="1" applyFill="1" applyBorder="1" applyAlignment="1">
      <alignment horizontal="right" vertical="center"/>
    </xf>
    <xf numFmtId="10" fontId="8" fillId="2" borderId="29" xfId="2" applyNumberFormat="1" applyFont="1" applyFill="1" applyBorder="1" applyAlignment="1">
      <alignment horizontal="right" vertical="center"/>
    </xf>
    <xf numFmtId="0" fontId="3" fillId="0" borderId="21" xfId="0" applyFont="1" applyBorder="1"/>
    <xf numFmtId="0" fontId="3" fillId="0" borderId="28" xfId="0" applyFont="1" applyBorder="1"/>
    <xf numFmtId="9" fontId="0" fillId="0" borderId="0" xfId="2" applyFont="1"/>
    <xf numFmtId="43" fontId="8" fillId="14" borderId="16" xfId="1" applyFont="1" applyFill="1" applyBorder="1" applyAlignment="1">
      <alignment vertical="center"/>
    </xf>
    <xf numFmtId="43" fontId="8" fillId="2" borderId="16" xfId="1" applyFont="1" applyFill="1" applyBorder="1" applyAlignment="1">
      <alignment vertical="center"/>
    </xf>
    <xf numFmtId="43" fontId="9" fillId="16" borderId="18" xfId="1" applyFont="1" applyFill="1" applyBorder="1" applyAlignment="1">
      <alignment vertical="center"/>
    </xf>
    <xf numFmtId="0" fontId="0" fillId="17" borderId="15" xfId="0" applyFill="1" applyBorder="1" applyAlignment="1">
      <alignment horizontal="center" vertical="center" wrapText="1"/>
    </xf>
    <xf numFmtId="0" fontId="0" fillId="17" borderId="16" xfId="0" applyFill="1" applyBorder="1" applyAlignment="1">
      <alignment horizontal="center" vertical="center" wrapText="1"/>
    </xf>
    <xf numFmtId="0" fontId="0" fillId="17" borderId="18" xfId="0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10" fontId="12" fillId="0" borderId="18" xfId="2" applyNumberFormat="1" applyFont="1" applyBorder="1" applyAlignment="1">
      <alignment horizontal="center"/>
    </xf>
    <xf numFmtId="3" fontId="13" fillId="15" borderId="22" xfId="0" applyNumberFormat="1" applyFont="1" applyFill="1" applyBorder="1" applyAlignment="1">
      <alignment horizontal="right" vertical="center"/>
    </xf>
    <xf numFmtId="10" fontId="13" fillId="15" borderId="29" xfId="2" applyNumberFormat="1" applyFont="1" applyFill="1" applyBorder="1" applyAlignment="1">
      <alignment horizontal="right" vertical="center"/>
    </xf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  <xf numFmtId="10" fontId="3" fillId="0" borderId="0" xfId="0" applyNumberFormat="1" applyFont="1"/>
    <xf numFmtId="0" fontId="5" fillId="0" borderId="0" xfId="0" applyFont="1" applyAlignment="1">
      <alignment horizontal="left"/>
    </xf>
    <xf numFmtId="10" fontId="5" fillId="0" borderId="0" xfId="0" applyNumberFormat="1" applyFont="1"/>
    <xf numFmtId="0" fontId="1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6" borderId="0" xfId="0" applyFill="1" applyProtection="1">
      <protection hidden="1"/>
    </xf>
    <xf numFmtId="43" fontId="0" fillId="17" borderId="19" xfId="1" applyFont="1" applyFill="1" applyBorder="1" applyProtection="1">
      <protection hidden="1"/>
    </xf>
    <xf numFmtId="43" fontId="0" fillId="17" borderId="1" xfId="1" applyFont="1" applyFill="1" applyBorder="1" applyProtection="1">
      <protection hidden="1"/>
    </xf>
    <xf numFmtId="0" fontId="0" fillId="17" borderId="0" xfId="0" applyFill="1"/>
    <xf numFmtId="0" fontId="0" fillId="0" borderId="21" xfId="0" applyBorder="1"/>
    <xf numFmtId="0" fontId="0" fillId="0" borderId="28" xfId="0" applyBorder="1" applyAlignment="1">
      <alignment horizontal="left"/>
    </xf>
    <xf numFmtId="0" fontId="0" fillId="17" borderId="22" xfId="0" applyFill="1" applyBorder="1"/>
    <xf numFmtId="0" fontId="0" fillId="17" borderId="23" xfId="0" applyFill="1" applyBorder="1"/>
    <xf numFmtId="43" fontId="6" fillId="0" borderId="29" xfId="1" applyFont="1" applyBorder="1"/>
    <xf numFmtId="43" fontId="6" fillId="0" borderId="30" xfId="1" applyFont="1" applyBorder="1"/>
    <xf numFmtId="43" fontId="13" fillId="15" borderId="25" xfId="1" applyFont="1" applyFill="1" applyBorder="1"/>
    <xf numFmtId="0" fontId="8" fillId="0" borderId="27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0" fontId="8" fillId="14" borderId="0" xfId="0" applyNumberFormat="1" applyFont="1" applyFill="1" applyAlignment="1">
      <alignment vertical="center"/>
    </xf>
    <xf numFmtId="10" fontId="8" fillId="2" borderId="0" xfId="0" applyNumberFormat="1" applyFont="1" applyFill="1" applyAlignment="1">
      <alignment vertical="center"/>
    </xf>
    <xf numFmtId="10" fontId="13" fillId="15" borderId="0" xfId="0" applyNumberFormat="1" applyFont="1" applyFill="1"/>
    <xf numFmtId="10" fontId="9" fillId="16" borderId="31" xfId="0" applyNumberFormat="1" applyFont="1" applyFill="1" applyBorder="1" applyAlignment="1">
      <alignment vertical="center"/>
    </xf>
    <xf numFmtId="0" fontId="10" fillId="0" borderId="21" xfId="0" applyFont="1" applyBorder="1" applyAlignment="1">
      <alignment horizontal="right" vertical="center"/>
    </xf>
    <xf numFmtId="0" fontId="10" fillId="0" borderId="22" xfId="0" applyFont="1" applyBorder="1" applyAlignment="1">
      <alignment horizontal="center" vertical="center"/>
    </xf>
    <xf numFmtId="43" fontId="13" fillId="15" borderId="16" xfId="1" applyFont="1" applyFill="1" applyBorder="1"/>
    <xf numFmtId="0" fontId="0" fillId="0" borderId="0" xfId="0" applyAlignment="1">
      <alignment horizontal="center"/>
    </xf>
    <xf numFmtId="43" fontId="17" fillId="0" borderId="18" xfId="0" applyNumberFormat="1" applyFont="1" applyBorder="1" applyAlignment="1">
      <alignment horizontal="center"/>
    </xf>
    <xf numFmtId="43" fontId="17" fillId="18" borderId="15" xfId="0" applyNumberFormat="1" applyFont="1" applyFill="1" applyBorder="1" applyAlignment="1">
      <alignment horizontal="center"/>
    </xf>
    <xf numFmtId="43" fontId="17" fillId="3" borderId="16" xfId="0" applyNumberFormat="1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5" fillId="19" borderId="21" xfId="0" applyFont="1" applyFill="1" applyBorder="1" applyAlignment="1">
      <alignment horizontal="center"/>
    </xf>
    <xf numFmtId="0" fontId="5" fillId="19" borderId="22" xfId="0" applyFont="1" applyFill="1" applyBorder="1" applyAlignment="1">
      <alignment horizontal="center"/>
    </xf>
    <xf numFmtId="0" fontId="5" fillId="19" borderId="23" xfId="0" applyFont="1" applyFill="1" applyBorder="1" applyAlignment="1">
      <alignment horizontal="center"/>
    </xf>
    <xf numFmtId="43" fontId="14" fillId="0" borderId="28" xfId="0" applyNumberFormat="1" applyFont="1" applyBorder="1" applyAlignment="1">
      <alignment horizontal="center"/>
    </xf>
    <xf numFmtId="10" fontId="14" fillId="0" borderId="29" xfId="0" applyNumberFormat="1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19" borderId="35" xfId="0" applyFont="1" applyFill="1" applyBorder="1" applyAlignment="1">
      <alignment horizontal="center"/>
    </xf>
    <xf numFmtId="0" fontId="5" fillId="19" borderId="36" xfId="0" applyFont="1" applyFill="1" applyBorder="1" applyAlignment="1">
      <alignment horizontal="center"/>
    </xf>
    <xf numFmtId="0" fontId="5" fillId="19" borderId="37" xfId="0" applyFont="1" applyFill="1" applyBorder="1" applyAlignment="1">
      <alignment horizontal="center"/>
    </xf>
    <xf numFmtId="0" fontId="15" fillId="0" borderId="0" xfId="0" applyFont="1"/>
    <xf numFmtId="0" fontId="3" fillId="0" borderId="0" xfId="0" applyFont="1" applyAlignment="1">
      <alignment wrapText="1"/>
    </xf>
    <xf numFmtId="0" fontId="6" fillId="19" borderId="15" xfId="0" applyFont="1" applyFill="1" applyBorder="1"/>
    <xf numFmtId="0" fontId="5" fillId="19" borderId="15" xfId="0" applyFont="1" applyFill="1" applyBorder="1"/>
    <xf numFmtId="0" fontId="4" fillId="19" borderId="15" xfId="0" applyFont="1" applyFill="1" applyBorder="1"/>
    <xf numFmtId="10" fontId="4" fillId="19" borderId="18" xfId="0" applyNumberFormat="1" applyFont="1" applyFill="1" applyBorder="1"/>
    <xf numFmtId="10" fontId="17" fillId="0" borderId="23" xfId="0" applyNumberFormat="1" applyFont="1" applyBorder="1" applyAlignment="1">
      <alignment horizontal="center"/>
    </xf>
    <xf numFmtId="10" fontId="17" fillId="0" borderId="30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6" fillId="0" borderId="29" xfId="0" applyFont="1" applyBorder="1" applyAlignment="1">
      <alignment horizontal="center"/>
    </xf>
    <xf numFmtId="43" fontId="17" fillId="0" borderId="18" xfId="1" applyFont="1" applyBorder="1" applyAlignment="1">
      <alignment horizontal="center"/>
    </xf>
    <xf numFmtId="0" fontId="6" fillId="19" borderId="15" xfId="0" applyFont="1" applyFill="1" applyBorder="1" applyAlignment="1">
      <alignment horizontal="center"/>
    </xf>
    <xf numFmtId="0" fontId="6" fillId="19" borderId="21" xfId="0" applyFont="1" applyFill="1" applyBorder="1" applyAlignment="1">
      <alignment horizontal="center"/>
    </xf>
    <xf numFmtId="0" fontId="6" fillId="19" borderId="28" xfId="0" applyFont="1" applyFill="1" applyBorder="1" applyAlignment="1">
      <alignment horizontal="center"/>
    </xf>
    <xf numFmtId="0" fontId="18" fillId="20" borderId="32" xfId="0" applyFont="1" applyFill="1" applyBorder="1" applyAlignment="1">
      <alignment horizontal="center"/>
    </xf>
    <xf numFmtId="10" fontId="4" fillId="20" borderId="18" xfId="0" applyNumberFormat="1" applyFont="1" applyFill="1" applyBorder="1"/>
    <xf numFmtId="0" fontId="16" fillId="0" borderId="0" xfId="0" applyFont="1"/>
    <xf numFmtId="40" fontId="14" fillId="0" borderId="28" xfId="0" applyNumberFormat="1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40" fontId="14" fillId="0" borderId="15" xfId="0" applyNumberFormat="1" applyFont="1" applyBorder="1" applyAlignment="1">
      <alignment horizontal="center" vertical="center"/>
    </xf>
    <xf numFmtId="10" fontId="14" fillId="0" borderId="38" xfId="0" applyNumberFormat="1" applyFont="1" applyBorder="1" applyAlignment="1">
      <alignment horizontal="center" vertical="center"/>
    </xf>
    <xf numFmtId="0" fontId="17" fillId="0" borderId="0" xfId="0" applyFont="1"/>
    <xf numFmtId="0" fontId="19" fillId="0" borderId="1" xfId="3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4" fontId="0" fillId="0" borderId="19" xfId="0" applyNumberFormat="1" applyBorder="1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14" fontId="6" fillId="2" borderId="1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0" fillId="0" borderId="0" xfId="0" applyFont="1" applyAlignment="1">
      <alignment horizontal="left" vertical="center" wrapText="1" indent="1"/>
    </xf>
    <xf numFmtId="0" fontId="6" fillId="19" borderId="21" xfId="0" applyFont="1" applyFill="1" applyBorder="1" applyAlignment="1">
      <alignment horizontal="center" vertical="center"/>
    </xf>
    <xf numFmtId="0" fontId="6" fillId="19" borderId="28" xfId="0" applyFont="1" applyFill="1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16" fillId="0" borderId="0" xfId="0" applyFont="1" applyAlignment="1">
      <alignment horizontal="center"/>
    </xf>
    <xf numFmtId="0" fontId="0" fillId="0" borderId="14" xfId="0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5" fillId="19" borderId="36" xfId="0" applyFont="1" applyFill="1" applyBorder="1" applyAlignment="1">
      <alignment horizontal="left"/>
    </xf>
    <xf numFmtId="0" fontId="17" fillId="19" borderId="33" xfId="0" applyFont="1" applyFill="1" applyBorder="1" applyAlignment="1">
      <alignment horizontal="center" vertical="center"/>
    </xf>
    <xf numFmtId="0" fontId="17" fillId="19" borderId="3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3" borderId="2" xfId="0" applyFont="1" applyFill="1" applyBorder="1" applyAlignment="1" applyProtection="1">
      <alignment horizontal="left" vertical="top"/>
      <protection locked="0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NumberFormat="1"/>
  </cellXfs>
  <cellStyles count="4">
    <cellStyle name="Millares" xfId="1" builtinId="3"/>
    <cellStyle name="Normal" xfId="0" builtinId="0"/>
    <cellStyle name="Normal 2" xfId="3" xr:uid="{498D245C-1AF2-4E36-BC06-BA0F5ABBFDC5}"/>
    <cellStyle name="Porcentaje" xfId="2" builtinId="5"/>
  </cellStyles>
  <dxfs count="11">
    <dxf>
      <font>
        <sz val="14"/>
      </font>
    </dxf>
    <dxf>
      <font>
        <sz val="14"/>
      </font>
    </dxf>
    <dxf>
      <font>
        <b/>
      </font>
    </dxf>
    <dxf>
      <font>
        <b/>
      </font>
    </dxf>
    <dxf>
      <font>
        <sz val="14"/>
      </font>
    </dxf>
    <dxf>
      <font>
        <sz val="14"/>
      </font>
    </dxf>
    <dxf>
      <font>
        <b/>
      </font>
    </dxf>
    <dxf>
      <font>
        <b/>
      </font>
    </dxf>
    <dxf>
      <numFmt numFmtId="14" formatCode="0.00%"/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3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323824</xdr:colOff>
      <xdr:row>0</xdr:row>
      <xdr:rowOff>76200</xdr:rowOff>
    </xdr:from>
    <xdr:to>
      <xdr:col>6</xdr:col>
      <xdr:colOff>704255</xdr:colOff>
      <xdr:row>9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5C02A3-1BAE-4704-A7CA-1DB01D5D9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24" y="76200"/>
          <a:ext cx="2666431" cy="1781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752475</xdr:colOff>
      <xdr:row>3</xdr:row>
      <xdr:rowOff>47625</xdr:rowOff>
    </xdr:from>
    <xdr:to>
      <xdr:col>35</xdr:col>
      <xdr:colOff>1</xdr:colOff>
      <xdr:row>4</xdr:row>
      <xdr:rowOff>168638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C6F311CD-B747-4A1F-AA3F-435C5D695CB1}"/>
            </a:ext>
          </a:extLst>
        </xdr:cNvPr>
        <xdr:cNvSpPr/>
      </xdr:nvSpPr>
      <xdr:spPr>
        <a:xfrm>
          <a:off x="24269700" y="676275"/>
          <a:ext cx="2295526" cy="235313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200" b="1" i="0"/>
            <a:t>RETRIBUCIÓ B</a:t>
          </a:r>
        </a:p>
      </xdr:txBody>
    </xdr:sp>
    <xdr:clientData/>
  </xdr:twoCellAnchor>
  <xdr:twoCellAnchor>
    <xdr:from>
      <xdr:col>29</xdr:col>
      <xdr:colOff>0</xdr:colOff>
      <xdr:row>3</xdr:row>
      <xdr:rowOff>47625</xdr:rowOff>
    </xdr:from>
    <xdr:to>
      <xdr:col>31</xdr:col>
      <xdr:colOff>723900</xdr:colOff>
      <xdr:row>4</xdr:row>
      <xdr:rowOff>168638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9213C02F-975A-4EDE-A7F4-BEA70CDD48B9}"/>
            </a:ext>
          </a:extLst>
        </xdr:cNvPr>
        <xdr:cNvSpPr/>
      </xdr:nvSpPr>
      <xdr:spPr>
        <a:xfrm>
          <a:off x="21964650" y="676275"/>
          <a:ext cx="2276475" cy="235313"/>
        </a:xfrm>
        <a:prstGeom prst="roundRect">
          <a:avLst/>
        </a:prstGeom>
        <a:solidFill>
          <a:schemeClr val="accent4">
            <a:lumMod val="75000"/>
          </a:schemeClr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200" b="1" i="0"/>
            <a:t>RETRIBUCIO</a:t>
          </a:r>
          <a:r>
            <a:rPr lang="es-ES" sz="1200" b="1" i="0" baseline="0"/>
            <a:t> A</a:t>
          </a:r>
        </a:p>
        <a:p>
          <a:pPr algn="ctr"/>
          <a:endParaRPr lang="es-ES" sz="1200" b="1" i="0" baseline="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nica Garcia" refreshedDate="46083.80629212963" createdVersion="8" refreshedVersion="8" minRefreshableVersion="3" recordCount="98" xr:uid="{799E6267-57A0-45CE-AF3F-3E54E8679E7C}">
  <cacheSource type="worksheet">
    <worksheetSource ref="B7:AN105" sheet="DADES"/>
  </cacheSource>
  <cacheFields count="39">
    <cacheField name="ID (posi un id unic de cada empleat, pot ser el numero de la cass o altre codi propi)" numFmtId="0">
      <sharedItems containsString="0" containsBlank="1" containsNumber="1" containsInteger="1" minValue="1" maxValue="651" count="128">
        <n v="322"/>
        <n v="324"/>
        <n v="341"/>
        <n v="350"/>
        <n v="351"/>
        <n v="357"/>
        <n v="364"/>
        <n v="366"/>
        <n v="371"/>
        <n v="372"/>
        <n v="373"/>
        <n v="378"/>
        <n v="438"/>
        <n v="439"/>
        <n v="440"/>
        <n v="456"/>
        <n v="468"/>
        <n v="474"/>
        <n v="475"/>
        <n v="483"/>
        <n v="484"/>
        <n v="485"/>
        <n v="489"/>
        <n v="492"/>
        <n v="494"/>
        <n v="500"/>
        <n v="504"/>
        <n v="505"/>
        <n v="506"/>
        <n v="507"/>
        <n v="510"/>
        <n v="511"/>
        <n v="514"/>
        <n v="518"/>
        <n v="524"/>
        <n v="525"/>
        <n v="526"/>
        <n v="643"/>
        <n v="644"/>
        <n v="646"/>
        <n v="651"/>
        <m/>
        <n v="1" u="1"/>
        <n v="2" u="1"/>
        <n v="3" u="1"/>
        <n v="4" u="1"/>
        <n v="5" u="1"/>
        <n v="6" u="1"/>
        <n v="7" u="1"/>
        <n v="8" u="1"/>
        <n v="9" u="1"/>
        <n v="10" u="1"/>
        <n v="11" u="1"/>
        <n v="12" u="1"/>
        <n v="13" u="1"/>
        <n v="14" u="1"/>
        <n v="15" u="1"/>
        <n v="16" u="1"/>
        <n v="17" u="1"/>
        <n v="18" u="1"/>
        <n v="19" u="1"/>
        <n v="20" u="1"/>
        <n v="21" u="1"/>
        <n v="22" u="1"/>
        <n v="23" u="1"/>
        <n v="24" u="1"/>
        <n v="25" u="1"/>
        <n v="26" u="1"/>
        <n v="27" u="1"/>
        <n v="28" u="1"/>
        <n v="29" u="1"/>
        <n v="30" u="1"/>
        <n v="31" u="1"/>
        <n v="32" u="1"/>
        <n v="33" u="1"/>
        <n v="34" u="1"/>
        <n v="35" u="1"/>
        <n v="36" u="1"/>
        <n v="37" u="1"/>
        <n v="38" u="1"/>
        <n v="39" u="1"/>
        <n v="40" u="1"/>
        <n v="41" u="1"/>
        <n v="42" u="1"/>
        <n v="43" u="1"/>
        <n v="44" u="1"/>
        <n v="45" u="1"/>
        <n v="46" u="1"/>
        <n v="47" u="1"/>
        <n v="48" u="1"/>
        <n v="49" u="1"/>
        <n v="50" u="1"/>
        <n v="51" u="1"/>
        <n v="52" u="1"/>
        <n v="53" u="1"/>
        <n v="54" u="1"/>
        <n v="55" u="1"/>
        <n v="56" u="1"/>
        <n v="57" u="1"/>
        <n v="58" u="1"/>
        <n v="59" u="1"/>
        <n v="60" u="1"/>
        <n v="61" u="1"/>
        <n v="62" u="1"/>
        <n v="63" u="1"/>
        <n v="64" u="1"/>
        <n v="65" u="1"/>
        <n v="66" u="1"/>
        <n v="67" u="1"/>
        <n v="68" u="1"/>
        <n v="69" u="1"/>
        <n v="70" u="1"/>
        <n v="71" u="1"/>
        <n v="72" u="1"/>
        <n v="73" u="1"/>
        <n v="74" u="1"/>
        <n v="75" u="1"/>
        <n v="76" u="1"/>
        <n v="77" u="1"/>
        <n v="78" u="1"/>
        <n v="79" u="1"/>
        <n v="80" u="1"/>
        <n v="81" u="1"/>
        <n v="82" u="1"/>
        <n v="83" u="1"/>
        <n v="84" u="1"/>
        <n v="85" u="1"/>
        <n v="86" u="1"/>
      </sharedItems>
    </cacheField>
    <cacheField name="Nom i cognoms (opcional) (ull amb la protecció de dades)" numFmtId="0">
      <sharedItems containsNonDate="0" containsString="0" containsBlank="1"/>
    </cacheField>
    <cacheField name="TIPUS DE CONTRACTE" numFmtId="0">
      <sharedItems containsBlank="1"/>
    </cacheField>
    <cacheField name="SEXE" numFmtId="0">
      <sharedItems containsBlank="1" count="3">
        <s v="DONA"/>
        <s v="HOME"/>
        <m/>
      </sharedItems>
    </cacheField>
    <cacheField name="DATA NAIXEMENT" numFmtId="14">
      <sharedItems containsNonDate="0" containsDate="1" containsString="0" containsBlank="1" minDate="1971-12-13T00:00:00" maxDate="1999-12-13T00:00:00"/>
    </cacheField>
    <cacheField name="DATA ALTA" numFmtId="14">
      <sharedItems containsNonDate="0" containsDate="1" containsString="0" containsBlank="1" minDate="2021-08-26T00:00:00" maxDate="2025-10-22T00:00:00"/>
    </cacheField>
    <cacheField name="DATA FI" numFmtId="14">
      <sharedItems containsNonDate="0" containsDate="1" containsString="0" containsBlank="1" minDate="2025-02-28T00:00:00" maxDate="2025-12-17T00:00:00"/>
    </cacheField>
    <cacheField name="DATA INICI SL (en cas de promocions o canvi de condicions)" numFmtId="14">
      <sharedItems containsNonDate="0" containsDate="1" containsString="0" containsBlank="1" minDate="2024-08-10T00:00:00" maxDate="2025-10-08T00:00:00"/>
    </cacheField>
    <cacheField name="DATA FI SL (en cas de promocions o canvi de condicions)" numFmtId="14">
      <sharedItems containsNonDate="0" containsDate="1" containsString="0" containsBlank="1" minDate="2023-10-06T00:00:00" maxDate="2025-10-21T00:00:00"/>
    </cacheField>
    <cacheField name="JORNADA" numFmtId="0">
      <sharedItems containsString="0" containsBlank="1" containsNumber="1" containsInteger="1" minValue="10" maxValue="40"/>
    </cacheField>
    <cacheField name="CNO (4 DÍGITS)" numFmtId="0">
      <sharedItems containsString="0" containsBlank="1" containsNumber="1" containsInteger="1" minValue="1125" maxValue="9121"/>
    </cacheField>
    <cacheField name="SUBGRUP PROFESSIONAL" numFmtId="0">
      <sharedItems containsMixedTypes="1" containsNumber="1" containsInteger="1" minValue="112" maxValue="912"/>
    </cacheField>
    <cacheField name="GRUP PROFESSIONAL" numFmtId="0">
      <sharedItems/>
    </cacheField>
    <cacheField name="CON - DESCRIPCIÓ" numFmtId="0">
      <sharedItems/>
    </cacheField>
    <cacheField name="LLOC DE TREBALL" numFmtId="0">
      <sharedItems containsNonDate="0" containsString="0" containsBlank="1"/>
    </cacheField>
    <cacheField name="ULTIM SALARI" numFmtId="0">
      <sharedItems containsBlank="1" count="3">
        <s v="SI"/>
        <s v="NO"/>
        <m/>
      </sharedItems>
    </cacheField>
    <cacheField name="INCREMENT INDIVIDUALITZAT" numFmtId="0">
      <sharedItems containsBlank="1"/>
    </cacheField>
    <cacheField name="PROMOCIÓ INDIVIDUAL" numFmtId="0">
      <sharedItems containsBlank="1"/>
    </cacheField>
    <cacheField name="POST MATERNITAT - PATERNITAT" numFmtId="0">
      <sharedItems containsNonDate="0" containsString="0" containsBlank="1"/>
    </cacheField>
    <cacheField name="salari base 40 hores" numFmtId="0">
      <sharedItems containsString="0" containsBlank="1" containsNumber="1" minValue="1459" maxValue="5500"/>
    </cacheField>
    <cacheField name="salari base A" numFmtId="43">
      <sharedItems containsString="0" containsBlank="1" containsNumber="1" minValue="0" maxValue="66000"/>
    </cacheField>
    <cacheField name="salari base B" numFmtId="43">
      <sharedItems containsSemiMixedTypes="0" containsString="0" containsNumber="1" minValue="0" maxValue="66000"/>
    </cacheField>
    <cacheField name="PRIMES VOLUNTÀRIES" numFmtId="43">
      <sharedItems containsString="0" containsBlank="1" containsNumber="1" containsInteger="1" minValue="100" maxValue="600"/>
    </cacheField>
    <cacheField name="COMPLEMENTS SALARIALS (ANTIGUITAT, LLOC DE TREBALL, COMPLEMENT PERSONAL)" numFmtId="43">
      <sharedItems containsString="0" containsBlank="1" containsNumber="1" containsInteger="1" minValue="51" maxValue="200"/>
    </cacheField>
    <cacheField name="SALARIS VARIABLES (HORES EXTRES, FESTIUS CALENDARI, COMISSIONS)" numFmtId="43">
      <sharedItems containsString="0" containsBlank="1" containsNumber="1" containsInteger="1" minValue="131" maxValue="1192"/>
    </cacheField>
    <cacheField name="SALARIS VARIABLES (BONUS, PAGA EXTRA, ETC..)" numFmtId="43">
      <sharedItems containsString="0" containsBlank="1" containsNumber="1" containsInteger="1" minValue="0" maxValue="0"/>
    </cacheField>
    <cacheField name="SALARIS EN ESPECIE" numFmtId="43">
      <sharedItems containsString="0" containsBlank="1" containsNumber="1" containsInteger="1" minValue="0" maxValue="120"/>
    </cacheField>
    <cacheField name="PERCEPCIONS EXTRASALARIALS" numFmtId="43">
      <sharedItems containsString="0" containsBlank="1" containsNumber="1" containsInteger="1" minValue="0" maxValue="0"/>
    </cacheField>
    <cacheField name="SALARI BASE EFECTIU" numFmtId="43">
      <sharedItems containsSemiMixedTypes="0" containsString="0" containsNumber="1" minValue="0" maxValue="66000"/>
    </cacheField>
    <cacheField name="COMPLEMENTS SALARIALS EFECTIU" numFmtId="43">
      <sharedItems containsSemiMixedTypes="0" containsString="0" containsNumber="1" containsInteger="1" minValue="0" maxValue="1711"/>
    </cacheField>
    <cacheField name="PERCEPCIONS EXTRASALARIALS EFECTIU" numFmtId="43">
      <sharedItems containsSemiMixedTypes="0" containsString="0" containsNumber="1" containsInteger="1" minValue="0" maxValue="0"/>
    </cacheField>
    <cacheField name="SALARI BASE EQ" numFmtId="43">
      <sharedItems containsSemiMixedTypes="0" containsString="0" containsNumber="1" minValue="0" maxValue="66000"/>
    </cacheField>
    <cacheField name="COMPLEMENTS SALARIALS " numFmtId="43">
      <sharedItems containsSemiMixedTypes="0" containsString="0" containsNumber="1" containsInteger="1" minValue="0" maxValue="1711"/>
    </cacheField>
    <cacheField name="PERCEPCIONS EXTRASALARIALS EQ" numFmtId="43">
      <sharedItems containsSemiMixedTypes="0" containsString="0" containsNumber="1" containsInteger="1" minValue="0" maxValue="0"/>
    </cacheField>
    <cacheField name="EDAT" numFmtId="43">
      <sharedItems containsSemiMixedTypes="0" containsString="0" containsNumber="1" containsInteger="1" minValue="0" maxValue="54"/>
    </cacheField>
    <cacheField name="FRANJA EDAT" numFmtId="0">
      <sharedItems/>
    </cacheField>
    <cacheField name="TOTAL RETRIBUCIÓ A" numFmtId="164">
      <sharedItems containsSemiMixedTypes="0" containsString="0" containsNumber="1" minValue="0" maxValue="67007"/>
    </cacheField>
    <cacheField name="TOTAL RETRIBUCIÓ B" numFmtId="164">
      <sharedItems containsSemiMixedTypes="0" containsString="0" containsNumber="1" minValue="0" maxValue="67007"/>
    </cacheField>
    <cacheField name="BANDA SALARIAL" numFmtId="0">
      <sharedItems count="8">
        <s v="0_De 17.367,96 a 34.735,92 euros"/>
        <s v="2_52.103,89 euros o més"/>
        <s v="1_De 34.735,93 a 52.103,88 euros"/>
        <s v=""/>
        <s v="G_SALARI NO APLICABLE" u="1"/>
        <s v="0_DE 16515,24 A 33030,48" u="1"/>
        <s v="1_DE 33030,49 A 49545,72" u="1"/>
        <s v="2_MÉS DE 49545,73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nica Garcia" refreshedDate="46083.806292476853" createdVersion="8" refreshedVersion="8" minRefreshableVersion="3" recordCount="98" xr:uid="{0A12E452-A516-47CC-B382-510DB39E3ABB}">
  <cacheSource type="worksheet">
    <worksheetSource ref="L7:L105" sheet="DADES"/>
  </cacheSource>
  <cacheFields count="1">
    <cacheField name="CNO (4 DÍGITS)" numFmtId="0">
      <sharedItems containsString="0" containsBlank="1" containsNumber="1" containsInteger="1" minValue="1110" maxValue="9800" count="20">
        <n v="5020"/>
        <n v="5010"/>
        <n v="1125"/>
        <n v="9121"/>
        <m/>
        <n v="5030" u="1"/>
        <n v="4300" u="1"/>
        <n v="4400" u="1"/>
        <n v="9122" u="1"/>
        <n v="9800" u="1"/>
        <n v="1110" u="1"/>
        <n v="3411" u="1"/>
        <n v="1619" u="1"/>
        <n v="1254" u="1"/>
        <n v="4301" u="1"/>
        <n v="9123" u="1"/>
        <n v="9125" u="1"/>
        <n v="9025" u="1"/>
        <n v="5210" u="1"/>
        <n v="501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nica Garcia" refreshedDate="46083.80629270833" createdVersion="8" refreshedVersion="8" minRefreshableVersion="3" recordCount="98" xr:uid="{1D1BEADB-524D-4CEA-8E74-56D23D322116}">
  <cacheSource type="worksheet">
    <worksheetSource ref="B7:AO105" sheet="DADES"/>
  </cacheSource>
  <cacheFields count="40">
    <cacheField name="ID (posi un id unic de cada empleat, pot ser el numero de la cass o altre codi propi)" numFmtId="0">
      <sharedItems containsString="0" containsBlank="1" containsNumber="1" containsInteger="1" minValue="322" maxValue="651"/>
    </cacheField>
    <cacheField name="Nom i cognoms (opcional) (ull amb la protecció de dades)" numFmtId="0">
      <sharedItems containsNonDate="0" containsString="0" containsBlank="1"/>
    </cacheField>
    <cacheField name="TIPUS DE CONTRACTE" numFmtId="0">
      <sharedItems containsBlank="1"/>
    </cacheField>
    <cacheField name="SEXE" numFmtId="0">
      <sharedItems containsBlank="1" count="3">
        <s v="DONA"/>
        <s v="HOME"/>
        <m/>
      </sharedItems>
    </cacheField>
    <cacheField name="DATA NAIXEMENT" numFmtId="14">
      <sharedItems containsNonDate="0" containsDate="1" containsString="0" containsBlank="1" minDate="1971-12-13T00:00:00" maxDate="1999-12-13T00:00:00"/>
    </cacheField>
    <cacheField name="DATA ALTA" numFmtId="14">
      <sharedItems containsNonDate="0" containsDate="1" containsString="0" containsBlank="1" minDate="2021-08-26T00:00:00" maxDate="2025-10-22T00:00:00"/>
    </cacheField>
    <cacheField name="DATA FI" numFmtId="14">
      <sharedItems containsNonDate="0" containsDate="1" containsString="0" containsBlank="1" minDate="2025-02-28T00:00:00" maxDate="2025-12-17T00:00:00"/>
    </cacheField>
    <cacheField name="DATA INICI SL (en cas de promocions o canvi de condicions)" numFmtId="14">
      <sharedItems containsNonDate="0" containsDate="1" containsString="0" containsBlank="1" minDate="2024-08-10T00:00:00" maxDate="2025-10-08T00:00:00"/>
    </cacheField>
    <cacheField name="DATA FI SL (en cas de promocions o canvi de condicions)" numFmtId="14">
      <sharedItems containsNonDate="0" containsDate="1" containsString="0" containsBlank="1" minDate="2023-10-06T00:00:00" maxDate="2025-10-21T00:00:00"/>
    </cacheField>
    <cacheField name="JORNADA" numFmtId="0">
      <sharedItems containsString="0" containsBlank="1" containsNumber="1" containsInteger="1" minValue="10" maxValue="40"/>
    </cacheField>
    <cacheField name="CNO (4 DÍGITS)" numFmtId="0">
      <sharedItems containsString="0" containsBlank="1" containsNumber="1" containsInteger="1" minValue="1125" maxValue="9121"/>
    </cacheField>
    <cacheField name="SUBGRUP PROFESSIONAL" numFmtId="0">
      <sharedItems containsMixedTypes="1" containsNumber="1" containsInteger="1" minValue="112" maxValue="912"/>
    </cacheField>
    <cacheField name="GRUP PROFESSIONAL" numFmtId="0">
      <sharedItems/>
    </cacheField>
    <cacheField name="CON - DESCRIPCIÓ" numFmtId="0">
      <sharedItems/>
    </cacheField>
    <cacheField name="LLOC DE TREBALL" numFmtId="0">
      <sharedItems containsNonDate="0" containsString="0" containsBlank="1"/>
    </cacheField>
    <cacheField name="ULTIM SALARI" numFmtId="0">
      <sharedItems containsBlank="1" count="3">
        <s v="SI"/>
        <s v="NO"/>
        <m/>
      </sharedItems>
    </cacheField>
    <cacheField name="INCREMENT INDIVIDUALITZAT" numFmtId="0">
      <sharedItems containsBlank="1"/>
    </cacheField>
    <cacheField name="PROMOCIÓ INDIVIDUAL" numFmtId="0">
      <sharedItems containsBlank="1"/>
    </cacheField>
    <cacheField name="POST MATERNITAT - PATERNITAT" numFmtId="0">
      <sharedItems containsNonDate="0" containsString="0" containsBlank="1"/>
    </cacheField>
    <cacheField name="salari base 40 hores" numFmtId="0">
      <sharedItems containsString="0" containsBlank="1" containsNumber="1" minValue="1459" maxValue="5500"/>
    </cacheField>
    <cacheField name="salari base A" numFmtId="43">
      <sharedItems containsString="0" containsBlank="1" containsNumber="1" minValue="0" maxValue="66000"/>
    </cacheField>
    <cacheField name="salari base B" numFmtId="43">
      <sharedItems containsSemiMixedTypes="0" containsString="0" containsNumber="1" minValue="0" maxValue="66000"/>
    </cacheField>
    <cacheField name="PRIMES VOLUNTÀRIES" numFmtId="43">
      <sharedItems containsString="0" containsBlank="1" containsNumber="1" containsInteger="1" minValue="100" maxValue="600"/>
    </cacheField>
    <cacheField name="COMPLEMENTS SALARIALS (ANTIGUITAT, LLOC DE TREBALL, COMPLEMENT PERSONAL)" numFmtId="43">
      <sharedItems containsString="0" containsBlank="1" containsNumber="1" containsInteger="1" minValue="51" maxValue="200"/>
    </cacheField>
    <cacheField name="SALARIS VARIABLES (HORES EXTRES, FESTIUS CALENDARI, COMISSIONS)" numFmtId="43">
      <sharedItems containsString="0" containsBlank="1" containsNumber="1" containsInteger="1" minValue="131" maxValue="1192"/>
    </cacheField>
    <cacheField name="SALARIS VARIABLES (BONUS, PAGA EXTRA, ETC..)" numFmtId="43">
      <sharedItems containsString="0" containsBlank="1" containsNumber="1" containsInteger="1" minValue="0" maxValue="0"/>
    </cacheField>
    <cacheField name="SALARIS EN ESPECIE" numFmtId="43">
      <sharedItems containsString="0" containsBlank="1" containsNumber="1" containsInteger="1" minValue="0" maxValue="120"/>
    </cacheField>
    <cacheField name="PERCEPCIONS EXTRASALARIALS" numFmtId="43">
      <sharedItems containsString="0" containsBlank="1" containsNumber="1" containsInteger="1" minValue="0" maxValue="0"/>
    </cacheField>
    <cacheField name="SALARI BASE EFECTIU" numFmtId="43">
      <sharedItems containsSemiMixedTypes="0" containsString="0" containsNumber="1" minValue="0" maxValue="66000"/>
    </cacheField>
    <cacheField name="COMPLEMENTS SALARIALS EFECTIU" numFmtId="43">
      <sharedItems containsSemiMixedTypes="0" containsString="0" containsNumber="1" containsInteger="1" minValue="0" maxValue="1711"/>
    </cacheField>
    <cacheField name="PERCEPCIONS EXTRASALARIALS EFECTIU" numFmtId="43">
      <sharedItems containsSemiMixedTypes="0" containsString="0" containsNumber="1" containsInteger="1" minValue="0" maxValue="0"/>
    </cacheField>
    <cacheField name="SALARI BASE EQ" numFmtId="43">
      <sharedItems containsSemiMixedTypes="0" containsString="0" containsNumber="1" minValue="0" maxValue="66000"/>
    </cacheField>
    <cacheField name="COMPLEMENTS SALARIALS " numFmtId="43">
      <sharedItems containsSemiMixedTypes="0" containsString="0" containsNumber="1" containsInteger="1" minValue="0" maxValue="1711"/>
    </cacheField>
    <cacheField name="PERCEPCIONS EXTRASALARIALS EQ" numFmtId="43">
      <sharedItems containsSemiMixedTypes="0" containsString="0" containsNumber="1" containsInteger="1" minValue="0" maxValue="0"/>
    </cacheField>
    <cacheField name="EDAT" numFmtId="43">
      <sharedItems containsSemiMixedTypes="0" containsString="0" containsNumber="1" containsInteger="1" minValue="0" maxValue="54"/>
    </cacheField>
    <cacheField name="FRANJA EDAT" numFmtId="0">
      <sharedItems/>
    </cacheField>
    <cacheField name="TOTAL RETRIBUCIÓ A" numFmtId="164">
      <sharedItems containsSemiMixedTypes="0" containsString="0" containsNumber="1" minValue="0" maxValue="67007"/>
    </cacheField>
    <cacheField name="TOTAL RETRIBUCIÓ B" numFmtId="164">
      <sharedItems containsSemiMixedTypes="0" containsString="0" containsNumber="1" minValue="0" maxValue="67007"/>
    </cacheField>
    <cacheField name="BANDA SALARIAL" numFmtId="0">
      <sharedItems/>
    </cacheField>
    <cacheField name="REP PRIMA VOLUNTÀRIA" numFmtId="0">
      <sharedItems count="3">
        <s v="NO"/>
        <s v="SI"/>
        <s v="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nica Garcia" refreshedDate="46083.806292824076" createdVersion="8" refreshedVersion="8" minRefreshableVersion="3" recordCount="98" xr:uid="{15F80F3F-4B11-40AA-93CA-E904F9125FBD}">
  <cacheSource type="worksheet">
    <worksheetSource ref="B7:CB105" sheet="DADES"/>
  </cacheSource>
  <cacheFields count="79">
    <cacheField name="ID (posi un id unic de cada empleat, pot ser el numero de la cass o altre codi propi)" numFmtId="0">
      <sharedItems containsString="0" containsBlank="1" containsNumber="1" containsInteger="1" minValue="322" maxValue="651"/>
    </cacheField>
    <cacheField name="Nom i cognoms (opcional) (ull amb la protecció de dades)" numFmtId="0">
      <sharedItems containsNonDate="0" containsString="0" containsBlank="1"/>
    </cacheField>
    <cacheField name="TIPUS DE CONTRACTE" numFmtId="0">
      <sharedItems containsBlank="1"/>
    </cacheField>
    <cacheField name="SEXE" numFmtId="0">
      <sharedItems containsBlank="1" count="3">
        <s v="DONA"/>
        <s v="HOME"/>
        <m/>
      </sharedItems>
    </cacheField>
    <cacheField name="DATA NAIXEMENT" numFmtId="14">
      <sharedItems containsNonDate="0" containsDate="1" containsString="0" containsBlank="1" minDate="1971-12-13T00:00:00" maxDate="1999-12-13T00:00:00"/>
    </cacheField>
    <cacheField name="DATA ALTA" numFmtId="14">
      <sharedItems containsNonDate="0" containsDate="1" containsString="0" containsBlank="1" minDate="2021-08-26T00:00:00" maxDate="2025-10-22T00:00:00"/>
    </cacheField>
    <cacheField name="DATA FI" numFmtId="14">
      <sharedItems containsNonDate="0" containsDate="1" containsString="0" containsBlank="1" minDate="2025-02-28T00:00:00" maxDate="2025-12-17T00:00:00"/>
    </cacheField>
    <cacheField name="DATA INICI SL (en cas de promocions o canvi de condicions)" numFmtId="14">
      <sharedItems containsNonDate="0" containsDate="1" containsString="0" containsBlank="1" minDate="2024-08-10T00:00:00" maxDate="2025-10-08T00:00:00"/>
    </cacheField>
    <cacheField name="DATA FI SL (en cas de promocions o canvi de condicions)" numFmtId="14">
      <sharedItems containsNonDate="0" containsDate="1" containsString="0" containsBlank="1" minDate="2023-10-06T00:00:00" maxDate="2025-10-21T00:00:00"/>
    </cacheField>
    <cacheField name="JORNADA" numFmtId="0">
      <sharedItems containsString="0" containsBlank="1" containsNumber="1" containsInteger="1" minValue="10" maxValue="40"/>
    </cacheField>
    <cacheField name="CNO (4 DÍGITS)" numFmtId="0">
      <sharedItems containsString="0" containsBlank="1" containsNumber="1" containsInteger="1" minValue="1125" maxValue="9121"/>
    </cacheField>
    <cacheField name="SUBGRUP PROFESSIONAL" numFmtId="0">
      <sharedItems containsMixedTypes="1" containsNumber="1" containsInteger="1" minValue="112" maxValue="912"/>
    </cacheField>
    <cacheField name="GRUP PROFESSIONAL" numFmtId="0">
      <sharedItems/>
    </cacheField>
    <cacheField name="CON - DESCRIPCIÓ" numFmtId="0">
      <sharedItems/>
    </cacheField>
    <cacheField name="LLOC DE TREBALL" numFmtId="0">
      <sharedItems containsNonDate="0" containsString="0" containsBlank="1"/>
    </cacheField>
    <cacheField name="ULTIM SALARI" numFmtId="0">
      <sharedItems containsBlank="1" count="3">
        <s v="SI"/>
        <s v="NO"/>
        <m/>
      </sharedItems>
    </cacheField>
    <cacheField name="INCREMENT INDIVIDUALITZAT" numFmtId="0">
      <sharedItems containsBlank="1"/>
    </cacheField>
    <cacheField name="PROMOCIÓ INDIVIDUAL" numFmtId="0">
      <sharedItems containsBlank="1"/>
    </cacheField>
    <cacheField name="POST MATERNITAT - PATERNITAT" numFmtId="0">
      <sharedItems containsNonDate="0" containsString="0" containsBlank="1"/>
    </cacheField>
    <cacheField name="salari base 40 hores" numFmtId="0">
      <sharedItems containsString="0" containsBlank="1" containsNumber="1" minValue="1459" maxValue="5500"/>
    </cacheField>
    <cacheField name="salari base A" numFmtId="43">
      <sharedItems containsString="0" containsBlank="1" containsNumber="1" minValue="0" maxValue="66000"/>
    </cacheField>
    <cacheField name="salari base B" numFmtId="43">
      <sharedItems containsSemiMixedTypes="0" containsString="0" containsNumber="1" minValue="0" maxValue="66000"/>
    </cacheField>
    <cacheField name="PRIMES VOLUNTÀRIES" numFmtId="43">
      <sharedItems containsString="0" containsBlank="1" containsNumber="1" containsInteger="1" minValue="100" maxValue="600"/>
    </cacheField>
    <cacheField name="COMPLEMENTS SALARIALS (ANTIGUITAT, LLOC DE TREBALL, COMPLEMENT PERSONAL)" numFmtId="43">
      <sharedItems containsString="0" containsBlank="1" containsNumber="1" containsInteger="1" minValue="51" maxValue="200"/>
    </cacheField>
    <cacheField name="SALARIS VARIABLES (HORES EXTRES, FESTIUS CALENDARI, COMISSIONS)" numFmtId="43">
      <sharedItems containsString="0" containsBlank="1" containsNumber="1" containsInteger="1" minValue="131" maxValue="1192"/>
    </cacheField>
    <cacheField name="SALARIS VARIABLES (BONUS, PAGA EXTRA, ETC..)" numFmtId="43">
      <sharedItems containsString="0" containsBlank="1" containsNumber="1" containsInteger="1" minValue="0" maxValue="0"/>
    </cacheField>
    <cacheField name="SALARIS EN ESPECIE" numFmtId="43">
      <sharedItems containsString="0" containsBlank="1" containsNumber="1" containsInteger="1" minValue="0" maxValue="120"/>
    </cacheField>
    <cacheField name="PERCEPCIONS EXTRASALARIALS" numFmtId="43">
      <sharedItems containsString="0" containsBlank="1" containsNumber="1" containsInteger="1" minValue="0" maxValue="0"/>
    </cacheField>
    <cacheField name="SALARI BASE EFECTIU" numFmtId="43">
      <sharedItems containsSemiMixedTypes="0" containsString="0" containsNumber="1" minValue="0" maxValue="66000"/>
    </cacheField>
    <cacheField name="COMPLEMENTS SALARIALS EFECTIU" numFmtId="43">
      <sharedItems containsSemiMixedTypes="0" containsString="0" containsNumber="1" containsInteger="1" minValue="0" maxValue="1711"/>
    </cacheField>
    <cacheField name="PERCEPCIONS EXTRASALARIALS EFECTIU" numFmtId="43">
      <sharedItems containsSemiMixedTypes="0" containsString="0" containsNumber="1" containsInteger="1" minValue="0" maxValue="0"/>
    </cacheField>
    <cacheField name="SALARI BASE EQ" numFmtId="43">
      <sharedItems containsSemiMixedTypes="0" containsString="0" containsNumber="1" minValue="0" maxValue="66000"/>
    </cacheField>
    <cacheField name="COMPLEMENTS SALARIALS " numFmtId="43">
      <sharedItems containsSemiMixedTypes="0" containsString="0" containsNumber="1" containsInteger="1" minValue="0" maxValue="1711"/>
    </cacheField>
    <cacheField name="PERCEPCIONS EXTRASALARIALS EQ" numFmtId="43">
      <sharedItems containsSemiMixedTypes="0" containsString="0" containsNumber="1" containsInteger="1" minValue="0" maxValue="0"/>
    </cacheField>
    <cacheField name="EDAT" numFmtId="43">
      <sharedItems containsSemiMixedTypes="0" containsString="0" containsNumber="1" containsInteger="1" minValue="0" maxValue="54"/>
    </cacheField>
    <cacheField name="FRANJA EDAT" numFmtId="0">
      <sharedItems/>
    </cacheField>
    <cacheField name="TOTAL RETRIBUCIÓ A" numFmtId="164">
      <sharedItems containsSemiMixedTypes="0" containsString="0" containsNumber="1" minValue="0" maxValue="67007"/>
    </cacheField>
    <cacheField name="TOTAL RETRIBUCIÓ B" numFmtId="164">
      <sharedItems containsSemiMixedTypes="0" containsString="0" containsNumber="1" minValue="0" maxValue="67007"/>
    </cacheField>
    <cacheField name="BANDA SALARIAL" numFmtId="0">
      <sharedItems/>
    </cacheField>
    <cacheField name="REP PRIMA VOLUNTÀRIA" numFmtId="0">
      <sharedItems/>
    </cacheField>
    <cacheField name="DIES TREBALLATS" numFmtId="0">
      <sharedItems containsBlank="1" containsMixedTypes="1" containsNumber="1" containsInteger="1" minValue="177" maxValue="1140"/>
    </cacheField>
    <cacheField name="VIGENT GENER" numFmtId="0">
      <sharedItems containsMixedTypes="1" containsNumber="1" containsInteger="1" minValue="0" maxValue="1"/>
    </cacheField>
    <cacheField name="VIGENT FEBRER" numFmtId="0">
      <sharedItems containsMixedTypes="1" containsNumber="1" containsInteger="1" minValue="0" maxValue="1"/>
    </cacheField>
    <cacheField name="VIGENT MARÇ" numFmtId="0">
      <sharedItems containsMixedTypes="1" containsNumber="1" containsInteger="1" minValue="0" maxValue="1"/>
    </cacheField>
    <cacheField name="VIGENT ABRIL" numFmtId="0">
      <sharedItems containsMixedTypes="1" containsNumber="1" containsInteger="1" minValue="0" maxValue="1"/>
    </cacheField>
    <cacheField name="VIGENT MAIG" numFmtId="0">
      <sharedItems containsMixedTypes="1" containsNumber="1" containsInteger="1" minValue="0" maxValue="1"/>
    </cacheField>
    <cacheField name="VIGENT JUNY" numFmtId="0">
      <sharedItems containsMixedTypes="1" containsNumber="1" containsInteger="1" minValue="0" maxValue="1"/>
    </cacheField>
    <cacheField name="VIGENT JULIOL" numFmtId="0">
      <sharedItems containsMixedTypes="1" containsNumber="1" containsInteger="1" minValue="0" maxValue="1"/>
    </cacheField>
    <cacheField name="VIGENT AGOST" numFmtId="0">
      <sharedItems containsMixedTypes="1" containsNumber="1" containsInteger="1" minValue="0" maxValue="1"/>
    </cacheField>
    <cacheField name="VIGENT SETEMBRE" numFmtId="0">
      <sharedItems containsMixedTypes="1" containsNumber="1" containsInteger="1" minValue="0" maxValue="1"/>
    </cacheField>
    <cacheField name="VIGENT OCTUBRE" numFmtId="0">
      <sharedItems containsMixedTypes="1" containsNumber="1" containsInteger="1" minValue="0" maxValue="1"/>
    </cacheField>
    <cacheField name="VIGENT NOVEMBRE" numFmtId="0">
      <sharedItems containsMixedTypes="1" containsNumber="1" containsInteger="1" minValue="0" maxValue="1"/>
    </cacheField>
    <cacheField name="VIGENT DESEMBRE" numFmtId="0">
      <sharedItems containsMixedTypes="1" containsNumber="1" containsInteger="1" minValue="0" maxValue="1"/>
    </cacheField>
    <cacheField name="-" numFmtId="0">
      <sharedItems containsSemiMixedTypes="0" containsString="0" containsNumber="1" containsInteger="1" minValue="0" maxValue="1"/>
    </cacheField>
    <cacheField name="gener" numFmtId="0">
      <sharedItems containsString="0" containsBlank="1" containsNumber="1" containsInteger="1" minValue="0" maxValue="0"/>
    </cacheField>
    <cacheField name="febrer" numFmtId="0">
      <sharedItems containsString="0" containsBlank="1" containsNumber="1" containsInteger="1" minValue="0" maxValue="0"/>
    </cacheField>
    <cacheField name="març" numFmtId="0">
      <sharedItems containsString="0" containsBlank="1" containsNumber="1" containsInteger="1" minValue="0" maxValue="64"/>
    </cacheField>
    <cacheField name="abril" numFmtId="0">
      <sharedItems containsString="0" containsBlank="1" containsNumber="1" containsInteger="1" minValue="0" maxValue="179"/>
    </cacheField>
    <cacheField name="maig" numFmtId="0">
      <sharedItems containsString="0" containsBlank="1" containsNumber="1" containsInteger="1" minValue="0" maxValue="148"/>
    </cacheField>
    <cacheField name="juny" numFmtId="0">
      <sharedItems containsString="0" containsBlank="1" containsNumber="1" containsInteger="1" minValue="0" maxValue="171"/>
    </cacheField>
    <cacheField name="juliol" numFmtId="0">
      <sharedItems containsString="0" containsBlank="1" containsNumber="1" containsInteger="1" minValue="0" maxValue="140"/>
    </cacheField>
    <cacheField name="agost" numFmtId="0">
      <sharedItems containsString="0" containsBlank="1" containsNumber="1" containsInteger="1" minValue="0" maxValue="109"/>
    </cacheField>
    <cacheField name="setembre" numFmtId="0">
      <sharedItems containsString="0" containsBlank="1" containsNumber="1" containsInteger="1" minValue="0" maxValue="129"/>
    </cacheField>
    <cacheField name="octubre" numFmtId="0">
      <sharedItems containsString="0" containsBlank="1" containsNumber="1" containsInteger="1" minValue="0" maxValue="129"/>
    </cacheField>
    <cacheField name="novembre" numFmtId="0">
      <sharedItems containsString="0" containsBlank="1" containsNumber="1" containsInteger="1" minValue="0" maxValue="109"/>
    </cacheField>
    <cacheField name="desembre" numFmtId="0">
      <sharedItems containsString="0" containsBlank="1" containsNumber="1" containsInteger="1" minValue="0" maxValue="109"/>
    </cacheField>
    <cacheField name="nombre definitiu segons  reglament" numFmtId="0">
      <sharedItems containsNonDate="0" containsString="0" containsBlank="1"/>
    </cacheField>
    <cacheField name="Comput gener" numFmtId="0">
      <sharedItems containsMixedTypes="1" containsNumber="1" containsInteger="1" minValue="0" maxValue="1"/>
    </cacheField>
    <cacheField name="Comput febrer" numFmtId="0">
      <sharedItems containsMixedTypes="1" containsNumber="1" containsInteger="1" minValue="0" maxValue="1"/>
    </cacheField>
    <cacheField name="Comput març" numFmtId="0">
      <sharedItems containsMixedTypes="1" containsNumber="1" containsInteger="1" minValue="0" maxValue="1"/>
    </cacheField>
    <cacheField name="Comput abril" numFmtId="0">
      <sharedItems containsMixedTypes="1" containsNumber="1" containsInteger="1" minValue="0" maxValue="2"/>
    </cacheField>
    <cacheField name="Comput maig" numFmtId="0">
      <sharedItems containsMixedTypes="1" containsNumber="1" containsInteger="1" minValue="0" maxValue="2"/>
    </cacheField>
    <cacheField name="Comput juny" numFmtId="0">
      <sharedItems containsMixedTypes="1" containsNumber="1" containsInteger="1" minValue="0" maxValue="2"/>
    </cacheField>
    <cacheField name="Comput juliol" numFmtId="0">
      <sharedItems containsMixedTypes="1" containsNumber="1" containsInteger="1" minValue="0" maxValue="2"/>
    </cacheField>
    <cacheField name="Comput agost" numFmtId="0">
      <sharedItems containsMixedTypes="1" containsNumber="1" containsInteger="1" minValue="0" maxValue="1"/>
    </cacheField>
    <cacheField name="Comput setembre" numFmtId="0">
      <sharedItems containsMixedTypes="1" containsNumber="1" containsInteger="1" minValue="0" maxValue="1"/>
    </cacheField>
    <cacheField name="Comput octubre" numFmtId="0">
      <sharedItems containsMixedTypes="1" containsNumber="1" containsInteger="1" minValue="0" maxValue="1"/>
    </cacheField>
    <cacheField name="Comput novembre" numFmtId="0">
      <sharedItems containsMixedTypes="1" containsNumber="1" containsInteger="1" minValue="0" maxValue="1"/>
    </cacheField>
    <cacheField name="Comput desembre" numFmtId="0">
      <sharedItems containsMixedTypes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">
  <r>
    <x v="0"/>
    <m/>
    <s v="CONTRACTE TEMPS DETERMINAT"/>
    <x v="0"/>
    <d v="1974-12-09T00:00:00"/>
    <d v="2022-01-08T00:00:00"/>
    <d v="2025-03-31T00:00:00"/>
    <m/>
    <m/>
    <n v="10"/>
    <n v="5020"/>
    <n v="112"/>
    <s v="A"/>
    <s v="Cambrers, barmans i similars"/>
    <m/>
    <x v="0"/>
    <m/>
    <m/>
    <m/>
    <n v="1734"/>
    <n v="5201.9999999999991"/>
    <n v="20808"/>
    <m/>
    <n v="157"/>
    <n v="317"/>
    <n v="0"/>
    <n v="89"/>
    <n v="0"/>
    <n v="5201.9999999999991"/>
    <n v="474"/>
    <n v="0"/>
    <n v="20808"/>
    <n v="474"/>
    <n v="0"/>
    <n v="51"/>
    <s v="2_45 A 64"/>
    <n v="5675.9999999999991"/>
    <n v="21282"/>
    <x v="0"/>
  </r>
  <r>
    <x v="1"/>
    <m/>
    <s v="CONTRACTE TEMPS INDEFINIT"/>
    <x v="0"/>
    <d v="1975-12-12T00:00:00"/>
    <d v="2022-10-15T00:00:00"/>
    <d v="2025-09-18T00:00:00"/>
    <d v="2024-10-15T00:00:00"/>
    <d v="2025-05-31T00:00:00"/>
    <n v="40"/>
    <n v="5020"/>
    <n v="112"/>
    <s v="A"/>
    <s v="Cambrers, barmans i similars"/>
    <m/>
    <x v="1"/>
    <m/>
    <m/>
    <m/>
    <n v="1598"/>
    <n v="19176"/>
    <n v="19176"/>
    <n v="600"/>
    <n v="57"/>
    <n v="1054"/>
    <n v="0"/>
    <n v="57"/>
    <n v="0"/>
    <n v="19176"/>
    <n v="1711"/>
    <n v="0"/>
    <n v="19176"/>
    <n v="1711"/>
    <n v="0"/>
    <n v="50"/>
    <s v="2_45 A 64"/>
    <n v="20887"/>
    <n v="20887"/>
    <x v="0"/>
  </r>
  <r>
    <x v="1"/>
    <m/>
    <s v="CONTRACTE TEMPS INDEFINIT"/>
    <x v="0"/>
    <d v="1975-12-12T00:00:00"/>
    <d v="2022-10-15T00:00:00"/>
    <d v="2025-09-18T00:00:00"/>
    <m/>
    <m/>
    <n v="36"/>
    <n v="5020"/>
    <n v="112"/>
    <s v="A"/>
    <s v="Cambrers, barmans i similars"/>
    <m/>
    <x v="0"/>
    <m/>
    <m/>
    <m/>
    <n v="1745"/>
    <n v="18846"/>
    <n v="20940"/>
    <n v="100"/>
    <n v="104"/>
    <n v="565"/>
    <n v="0"/>
    <n v="117"/>
    <n v="0"/>
    <n v="18846"/>
    <n v="769"/>
    <n v="0"/>
    <n v="20940"/>
    <n v="769"/>
    <n v="0"/>
    <n v="50"/>
    <s v="2_45 A 64"/>
    <n v="19615"/>
    <n v="21709"/>
    <x v="0"/>
  </r>
  <r>
    <x v="2"/>
    <m/>
    <s v="CONTRACTE TEMPS DETERMINAT"/>
    <x v="1"/>
    <d v="1983-12-06T00:00:00"/>
    <d v="2022-01-22T00:00:00"/>
    <d v="2025-04-28T00:00:00"/>
    <m/>
    <m/>
    <n v="10"/>
    <n v="5010"/>
    <n v="112"/>
    <s v="A"/>
    <s v="Cuiners i altres preparadors de menjars"/>
    <m/>
    <x v="0"/>
    <m/>
    <m/>
    <m/>
    <n v="1793"/>
    <n v="5379"/>
    <n v="21516"/>
    <m/>
    <n v="148"/>
    <n v="137"/>
    <n v="0"/>
    <n v="100"/>
    <n v="0"/>
    <n v="5379"/>
    <n v="285"/>
    <n v="0"/>
    <n v="21516"/>
    <n v="285"/>
    <n v="0"/>
    <n v="42"/>
    <s v="1_25 A 44"/>
    <n v="5664"/>
    <n v="21801"/>
    <x v="0"/>
  </r>
  <r>
    <x v="3"/>
    <m/>
    <s v="CONTRACTE TEMPS INDEFINIT"/>
    <x v="1"/>
    <d v="1973-12-08T00:00:00"/>
    <d v="2021-10-01T00:00:00"/>
    <m/>
    <m/>
    <m/>
    <n v="40"/>
    <n v="1125"/>
    <n v="502"/>
    <s v="H"/>
    <s v="Directors de departaments d'operacions d'empreses d'hoteleria"/>
    <m/>
    <x v="0"/>
    <m/>
    <m/>
    <m/>
    <n v="5500"/>
    <n v="66000"/>
    <n v="66000"/>
    <m/>
    <n v="131"/>
    <n v="876"/>
    <n v="0"/>
    <n v="0"/>
    <n v="0"/>
    <n v="66000"/>
    <n v="1007"/>
    <n v="0"/>
    <n v="66000"/>
    <n v="1007"/>
    <n v="0"/>
    <n v="52"/>
    <s v="2_45 A 64"/>
    <n v="67007"/>
    <n v="67007"/>
    <x v="1"/>
  </r>
  <r>
    <x v="4"/>
    <m/>
    <s v="CONTRACTE TEMPS INDEFINIT"/>
    <x v="0"/>
    <d v="1977-12-11T00:00:00"/>
    <d v="2022-08-10T00:00:00"/>
    <d v="2025-07-03T00:00:00"/>
    <d v="2024-08-10T00:00:00"/>
    <d v="2025-05-31T00:00:00"/>
    <n v="40"/>
    <n v="5020"/>
    <n v="503"/>
    <s v="H"/>
    <s v="Cambrers, barmans i similars"/>
    <m/>
    <x v="1"/>
    <m/>
    <m/>
    <m/>
    <n v="1642"/>
    <n v="19704"/>
    <n v="19704"/>
    <m/>
    <n v="178"/>
    <n v="739"/>
    <n v="0"/>
    <n v="49"/>
    <n v="0"/>
    <n v="19704"/>
    <n v="917"/>
    <n v="0"/>
    <n v="19704"/>
    <n v="917"/>
    <n v="0"/>
    <n v="48"/>
    <s v="2_45 A 64"/>
    <n v="20621"/>
    <n v="20621"/>
    <x v="0"/>
  </r>
  <r>
    <x v="4"/>
    <m/>
    <s v="CONTRACTE TEMPS INDEFINIT"/>
    <x v="1"/>
    <d v="1977-12-11T00:00:00"/>
    <d v="2022-08-10T00:00:00"/>
    <d v="2025-07-03T00:00:00"/>
    <m/>
    <m/>
    <n v="40"/>
    <n v="5020"/>
    <n v="503"/>
    <s v="H"/>
    <s v="Cambrers, barmans i similars"/>
    <m/>
    <x v="0"/>
    <s v="SI"/>
    <m/>
    <m/>
    <n v="1650"/>
    <n v="19800"/>
    <n v="19800"/>
    <m/>
    <n v="63"/>
    <n v="1069"/>
    <n v="0"/>
    <n v="109"/>
    <n v="0"/>
    <n v="19800"/>
    <n v="1132"/>
    <n v="0"/>
    <n v="19800"/>
    <n v="1132"/>
    <n v="0"/>
    <n v="48"/>
    <s v="2_45 A 64"/>
    <n v="20932"/>
    <n v="20932"/>
    <x v="0"/>
  </r>
  <r>
    <x v="5"/>
    <m/>
    <s v="CONTRACTE TEMPS INDEFINIT"/>
    <x v="0"/>
    <d v="1999-12-12T00:00:00"/>
    <d v="2023-10-01T00:00:00"/>
    <m/>
    <m/>
    <m/>
    <n v="40"/>
    <n v="5020"/>
    <n v="503"/>
    <s v="H"/>
    <s v="Cambrers, barmans i similars"/>
    <m/>
    <x v="0"/>
    <m/>
    <m/>
    <m/>
    <n v="1753"/>
    <n v="21036"/>
    <n v="21036"/>
    <n v="200"/>
    <n v="169"/>
    <n v="1192"/>
    <n v="0"/>
    <n v="71"/>
    <n v="0"/>
    <n v="21036"/>
    <n v="1561"/>
    <n v="0"/>
    <n v="21036"/>
    <n v="1561"/>
    <n v="0"/>
    <n v="26"/>
    <s v="1_25 A 44"/>
    <n v="22597"/>
    <n v="22597"/>
    <x v="0"/>
  </r>
  <r>
    <x v="6"/>
    <m/>
    <s v="CONTRACTE TEMPS DETERMINAT"/>
    <x v="0"/>
    <d v="1999-12-12T00:00:00"/>
    <d v="2024-11-14T00:00:00"/>
    <d v="2025-06-20T00:00:00"/>
    <m/>
    <m/>
    <n v="40"/>
    <n v="9121"/>
    <n v="502"/>
    <s v="H"/>
    <s v="Personal de neteja d'oficines, hotels (cambrers de planta) i establiments similars"/>
    <m/>
    <x v="0"/>
    <m/>
    <m/>
    <m/>
    <n v="1669"/>
    <n v="20028"/>
    <n v="20028"/>
    <m/>
    <n v="157"/>
    <n v="448"/>
    <n v="0"/>
    <n v="88"/>
    <n v="0"/>
    <n v="20028"/>
    <n v="605"/>
    <n v="0"/>
    <n v="20028"/>
    <n v="605"/>
    <n v="0"/>
    <n v="26"/>
    <s v="1_25 A 44"/>
    <n v="20633"/>
    <n v="20633"/>
    <x v="0"/>
  </r>
  <r>
    <x v="7"/>
    <m/>
    <s v="CONTRACTE TEMPS DETERMINAT"/>
    <x v="1"/>
    <d v="1971-12-13T00:00:00"/>
    <d v="2024-12-29T00:00:00"/>
    <d v="2025-03-31T00:00:00"/>
    <m/>
    <m/>
    <n v="10"/>
    <n v="9121"/>
    <n v="502"/>
    <s v="H"/>
    <s v="Personal de neteja d'oficines, hotels (cambrers de planta) i establiments similars"/>
    <m/>
    <x v="0"/>
    <m/>
    <m/>
    <m/>
    <n v="1806"/>
    <n v="5418"/>
    <n v="21672"/>
    <m/>
    <n v="125"/>
    <n v="688"/>
    <n v="0"/>
    <n v="71"/>
    <n v="0"/>
    <n v="5418"/>
    <n v="813"/>
    <n v="0"/>
    <n v="21672"/>
    <n v="813"/>
    <n v="0"/>
    <n v="54"/>
    <s v="2_45 A 64"/>
    <n v="6231"/>
    <n v="22485"/>
    <x v="0"/>
  </r>
  <r>
    <x v="8"/>
    <m/>
    <s v="CONTRACTE TEMPS INDEFINIT"/>
    <x v="1"/>
    <d v="1978-12-09T00:00:00"/>
    <d v="2022-11-02T00:00:00"/>
    <m/>
    <d v="2024-11-02T00:00:00"/>
    <d v="2025-05-31T00:00:00"/>
    <n v="40"/>
    <n v="5010"/>
    <n v="502"/>
    <s v="H"/>
    <s v="Cuiners i altres preparadors de menjars"/>
    <m/>
    <x v="1"/>
    <m/>
    <m/>
    <m/>
    <n v="2600"/>
    <n v="31200"/>
    <n v="31200"/>
    <n v="100"/>
    <n v="82"/>
    <n v="768"/>
    <n v="0"/>
    <n v="51"/>
    <n v="0"/>
    <n v="31200"/>
    <n v="950"/>
    <n v="0"/>
    <n v="31200"/>
    <n v="950"/>
    <n v="0"/>
    <n v="47"/>
    <s v="2_45 A 64"/>
    <n v="32150"/>
    <n v="32150"/>
    <x v="0"/>
  </r>
  <r>
    <x v="8"/>
    <m/>
    <s v="CONTRACTE TEMPS INDEFINIT"/>
    <x v="1"/>
    <d v="1978-12-09T00:00:00"/>
    <d v="2022-11-02T00:00:00"/>
    <m/>
    <m/>
    <m/>
    <n v="40"/>
    <n v="5010"/>
    <n v="502"/>
    <s v="H"/>
    <s v="Cuiners i altres preparadors de menjars"/>
    <m/>
    <x v="0"/>
    <s v="SI"/>
    <m/>
    <m/>
    <n v="3500"/>
    <n v="42000"/>
    <n v="42000"/>
    <m/>
    <n v="147"/>
    <n v="453"/>
    <n v="0"/>
    <n v="78"/>
    <n v="0"/>
    <n v="42000"/>
    <n v="600"/>
    <n v="0"/>
    <n v="42000"/>
    <n v="600"/>
    <n v="0"/>
    <n v="47"/>
    <s v="2_45 A 64"/>
    <n v="42600"/>
    <n v="42600"/>
    <x v="2"/>
  </r>
  <r>
    <x v="9"/>
    <m/>
    <s v="CONTRACTE TEMPS INDEFINIT"/>
    <x v="1"/>
    <d v="1973-12-12T00:00:00"/>
    <d v="2021-08-26T00:00:00"/>
    <m/>
    <m/>
    <m/>
    <n v="32"/>
    <n v="5010"/>
    <n v="430"/>
    <s v="G"/>
    <s v="Cuiners i altres preparadors de menjars"/>
    <m/>
    <x v="0"/>
    <m/>
    <m/>
    <m/>
    <n v="1663.14"/>
    <n v="15966.144"/>
    <n v="19957.68"/>
    <m/>
    <n v="94"/>
    <n v="461"/>
    <n v="0"/>
    <n v="51"/>
    <n v="0"/>
    <n v="15966.144"/>
    <n v="555"/>
    <n v="0"/>
    <n v="19957.68"/>
    <n v="555"/>
    <n v="0"/>
    <n v="52"/>
    <s v="2_45 A 64"/>
    <n v="16521.144"/>
    <n v="20512.68"/>
    <x v="0"/>
  </r>
  <r>
    <x v="10"/>
    <m/>
    <s v="CONTRACTE TEMPS INDEFINIT"/>
    <x v="1"/>
    <d v="1982-12-10T00:00:00"/>
    <d v="2022-11-02T00:00:00"/>
    <d v="2025-05-15T00:00:00"/>
    <m/>
    <m/>
    <n v="40"/>
    <n v="5020"/>
    <n v="430"/>
    <s v="G"/>
    <s v="Cambrers, barmans i similars"/>
    <m/>
    <x v="0"/>
    <m/>
    <m/>
    <m/>
    <n v="1511.47"/>
    <n v="18137.64"/>
    <n v="18137.64"/>
    <m/>
    <n v="119"/>
    <n v="1174"/>
    <n v="0"/>
    <n v="68"/>
    <n v="0"/>
    <n v="18137.64"/>
    <n v="1293"/>
    <n v="0"/>
    <n v="18137.64"/>
    <n v="1293"/>
    <n v="0"/>
    <n v="43"/>
    <s v="1_25 A 44"/>
    <n v="19430.64"/>
    <n v="19430.64"/>
    <x v="0"/>
  </r>
  <r>
    <x v="11"/>
    <m/>
    <s v="CONTRACTE TEMPS DETERMINAT"/>
    <x v="1"/>
    <d v="1982-12-10T00:00:00"/>
    <d v="2025-01-08T00:00:00"/>
    <d v="2025-06-15T00:00:00"/>
    <m/>
    <m/>
    <n v="10"/>
    <n v="5010"/>
    <n v="912"/>
    <s v="S"/>
    <s v="Cuiners i altres preparadors de menjars"/>
    <m/>
    <x v="0"/>
    <m/>
    <m/>
    <m/>
    <n v="1817"/>
    <n v="5451"/>
    <n v="21804"/>
    <m/>
    <n v="162"/>
    <n v="221"/>
    <n v="0"/>
    <n v="100"/>
    <n v="0"/>
    <n v="5451"/>
    <n v="383"/>
    <n v="0"/>
    <n v="21804"/>
    <n v="383"/>
    <n v="0"/>
    <n v="43"/>
    <s v="1_25 A 44"/>
    <n v="5834"/>
    <n v="22187"/>
    <x v="0"/>
  </r>
  <r>
    <x v="12"/>
    <m/>
    <s v="CONTRACTE TEMPS DETERMINAT"/>
    <x v="1"/>
    <d v="1981-12-10T00:00:00"/>
    <d v="2024-12-27T00:00:00"/>
    <d v="2025-02-28T00:00:00"/>
    <m/>
    <m/>
    <n v="10"/>
    <n v="5020"/>
    <n v="912"/>
    <s v="S"/>
    <s v="Cambrers, barmans i similars"/>
    <m/>
    <x v="0"/>
    <m/>
    <m/>
    <m/>
    <n v="1734"/>
    <n v="5201.9999999999991"/>
    <n v="20808"/>
    <m/>
    <n v="142"/>
    <n v="245"/>
    <n v="0"/>
    <n v="59"/>
    <n v="0"/>
    <n v="5201.9999999999991"/>
    <n v="387"/>
    <n v="0"/>
    <n v="20808"/>
    <n v="387"/>
    <n v="0"/>
    <n v="44"/>
    <s v="1_25 A 44"/>
    <n v="5588.9999999999991"/>
    <n v="21195"/>
    <x v="0"/>
  </r>
  <r>
    <x v="13"/>
    <m/>
    <s v="CONTRACTE TEMPS INDEFINIT"/>
    <x v="1"/>
    <d v="1981-12-10T00:00:00"/>
    <d v="2024-12-04T00:00:00"/>
    <d v="2025-05-30T00:00:00"/>
    <m/>
    <m/>
    <n v="40"/>
    <n v="5020"/>
    <n v="912"/>
    <s v="S"/>
    <s v="Cambrers, barmans i similars"/>
    <m/>
    <x v="0"/>
    <m/>
    <m/>
    <m/>
    <n v="1566"/>
    <n v="18792"/>
    <n v="18792"/>
    <m/>
    <n v="73"/>
    <n v="612"/>
    <n v="0"/>
    <n v="42"/>
    <n v="0"/>
    <n v="18792"/>
    <n v="685"/>
    <n v="0"/>
    <n v="18792"/>
    <n v="685"/>
    <n v="0"/>
    <n v="44"/>
    <s v="1_25 A 44"/>
    <n v="19477"/>
    <n v="19477"/>
    <x v="0"/>
  </r>
  <r>
    <x v="14"/>
    <m/>
    <s v="CONTRACTE TEMPS INDEFINIT"/>
    <x v="0"/>
    <d v="1991-12-08T00:00:00"/>
    <d v="2023-02-19T00:00:00"/>
    <d v="2025-10-20T00:00:00"/>
    <m/>
    <m/>
    <n v="40"/>
    <n v="5020"/>
    <n v="501"/>
    <s v="H"/>
    <s v="Cambrers, barmans i similars"/>
    <m/>
    <x v="0"/>
    <m/>
    <m/>
    <m/>
    <n v="1706"/>
    <n v="20472"/>
    <n v="20472"/>
    <m/>
    <n v="146"/>
    <n v="512"/>
    <n v="0"/>
    <n v="43"/>
    <n v="0"/>
    <n v="20472"/>
    <n v="658"/>
    <n v="0"/>
    <n v="20472"/>
    <n v="658"/>
    <n v="0"/>
    <n v="34"/>
    <s v="1_25 A 44"/>
    <n v="21130"/>
    <n v="21130"/>
    <x v="0"/>
  </r>
  <r>
    <x v="15"/>
    <m/>
    <s v="CONTRACTE TEMPS INDEFINIT"/>
    <x v="1"/>
    <d v="1982-12-10T00:00:00"/>
    <d v="2023-04-29T00:00:00"/>
    <m/>
    <m/>
    <m/>
    <n v="40"/>
    <n v="5010"/>
    <n v="501"/>
    <s v="H"/>
    <s v="Cuiners i altres preparadors de menjars"/>
    <m/>
    <x v="0"/>
    <m/>
    <m/>
    <m/>
    <n v="1529"/>
    <n v="18348"/>
    <n v="18348"/>
    <m/>
    <n v="177"/>
    <n v="515"/>
    <n v="0"/>
    <n v="91"/>
    <n v="0"/>
    <n v="18348"/>
    <n v="692"/>
    <n v="0"/>
    <n v="18348"/>
    <n v="692"/>
    <n v="0"/>
    <n v="43"/>
    <s v="1_25 A 44"/>
    <n v="19040"/>
    <n v="19040"/>
    <x v="0"/>
  </r>
  <r>
    <x v="16"/>
    <m/>
    <s v="CONTRACTE TEMPS DETERMINAT"/>
    <x v="1"/>
    <d v="1984-12-09T00:00:00"/>
    <d v="2025-05-10T00:00:00"/>
    <d v="2025-09-15T00:00:00"/>
    <d v="2025-05-10T00:00:00"/>
    <d v="2025-06-02T00:00:00"/>
    <n v="10"/>
    <n v="5020"/>
    <n v="501"/>
    <s v="H"/>
    <s v="Cambrers, barmans i similars"/>
    <m/>
    <x v="1"/>
    <m/>
    <m/>
    <m/>
    <n v="1831"/>
    <n v="5493"/>
    <n v="21972"/>
    <m/>
    <n v="59"/>
    <n v="289"/>
    <n v="0"/>
    <n v="94"/>
    <n v="0"/>
    <n v="5493"/>
    <n v="348"/>
    <n v="0"/>
    <n v="21972"/>
    <n v="348"/>
    <n v="0"/>
    <n v="41"/>
    <s v="1_25 A 44"/>
    <n v="5841"/>
    <n v="22320"/>
    <x v="0"/>
  </r>
  <r>
    <x v="16"/>
    <m/>
    <s v="CONTRACTE TEMPS DETERMINAT"/>
    <x v="0"/>
    <d v="1984-12-09T00:00:00"/>
    <d v="2025-05-10T00:00:00"/>
    <d v="2025-09-15T00:00:00"/>
    <m/>
    <m/>
    <n v="40"/>
    <n v="5020"/>
    <n v="502"/>
    <s v="H"/>
    <s v="Cambrers, barmans i similars"/>
    <m/>
    <x v="0"/>
    <s v="SI"/>
    <m/>
    <m/>
    <n v="1950"/>
    <n v="23400"/>
    <n v="23400"/>
    <m/>
    <n v="172"/>
    <n v="371"/>
    <n v="0"/>
    <n v="47"/>
    <n v="0"/>
    <n v="23400"/>
    <n v="543"/>
    <n v="0"/>
    <n v="23400"/>
    <n v="543"/>
    <n v="0"/>
    <n v="41"/>
    <s v="1_25 A 44"/>
    <n v="23943"/>
    <n v="23943"/>
    <x v="0"/>
  </r>
  <r>
    <x v="17"/>
    <m/>
    <s v="CONTRACTE TEMPS INDEFINIT"/>
    <x v="1"/>
    <d v="1988-12-08T00:00:00"/>
    <d v="2023-06-10T00:00:00"/>
    <m/>
    <d v="2025-06-10T00:00:00"/>
    <d v="2025-08-13T00:00:00"/>
    <n v="40"/>
    <n v="5020"/>
    <n v="502"/>
    <s v="H"/>
    <s v="Cambrers, barmans i similars"/>
    <m/>
    <x v="1"/>
    <m/>
    <m/>
    <m/>
    <n v="1464"/>
    <n v="17568"/>
    <n v="17568"/>
    <m/>
    <n v="81"/>
    <n v="1166"/>
    <n v="0"/>
    <n v="63"/>
    <n v="0"/>
    <n v="17568"/>
    <n v="1247"/>
    <n v="0"/>
    <n v="17568"/>
    <n v="1247"/>
    <n v="0"/>
    <n v="37"/>
    <s v="1_25 A 44"/>
    <n v="18815"/>
    <n v="18815"/>
    <x v="0"/>
  </r>
  <r>
    <x v="17"/>
    <m/>
    <s v="CONTRACTE TEMPS INDEFINIT"/>
    <x v="1"/>
    <d v="1988-12-08T00:00:00"/>
    <d v="2023-06-10T00:00:00"/>
    <m/>
    <m/>
    <m/>
    <n v="40"/>
    <n v="5020"/>
    <n v="501"/>
    <s v="H"/>
    <s v="Cambrers, barmans i similars"/>
    <m/>
    <x v="0"/>
    <m/>
    <m/>
    <m/>
    <n v="1670"/>
    <n v="20040"/>
    <n v="20040"/>
    <m/>
    <n v="92"/>
    <n v="351"/>
    <n v="0"/>
    <n v="58"/>
    <n v="0"/>
    <n v="20040"/>
    <n v="443"/>
    <n v="0"/>
    <n v="20040"/>
    <n v="443"/>
    <n v="0"/>
    <n v="37"/>
    <s v="1_25 A 44"/>
    <n v="20483"/>
    <n v="20483"/>
    <x v="0"/>
  </r>
  <r>
    <x v="18"/>
    <m/>
    <s v="CONTRACTE TEMPS INDEFINIT"/>
    <x v="0"/>
    <d v="1971-12-13T00:00:00"/>
    <d v="2023-06-17T00:00:00"/>
    <d v="2025-09-30T00:00:00"/>
    <d v="2025-06-17T00:00:00"/>
    <d v="2025-08-26T00:00:00"/>
    <n v="40"/>
    <n v="9121"/>
    <n v="503"/>
    <s v="H"/>
    <s v="Personal de neteja d'oficines, hotels (cambrers de planta) i establiments similars"/>
    <m/>
    <x v="1"/>
    <m/>
    <m/>
    <m/>
    <n v="1755"/>
    <n v="21060"/>
    <n v="21060"/>
    <n v="200"/>
    <n v="188"/>
    <n v="729"/>
    <n v="0"/>
    <n v="110"/>
    <n v="0"/>
    <n v="21060"/>
    <n v="1117"/>
    <n v="0"/>
    <n v="21060"/>
    <n v="1117"/>
    <n v="0"/>
    <n v="54"/>
    <s v="2_45 A 64"/>
    <n v="22177"/>
    <n v="22177"/>
    <x v="0"/>
  </r>
  <r>
    <x v="18"/>
    <m/>
    <s v="CONTRACTE TEMPS INDEFINIT"/>
    <x v="1"/>
    <d v="1971-12-13T00:00:00"/>
    <d v="2023-06-17T00:00:00"/>
    <d v="2025-09-30T00:00:00"/>
    <m/>
    <m/>
    <n v="40"/>
    <n v="5010"/>
    <n v="502"/>
    <s v="H"/>
    <s v="Cuiners i altres preparadors de menjars"/>
    <m/>
    <x v="0"/>
    <s v="SI"/>
    <s v="SI"/>
    <m/>
    <n v="1650"/>
    <n v="19800"/>
    <n v="19800"/>
    <m/>
    <n v="73"/>
    <n v="1152"/>
    <n v="0"/>
    <n v="116"/>
    <n v="0"/>
    <n v="19800"/>
    <n v="1225"/>
    <n v="0"/>
    <n v="19800"/>
    <n v="1225"/>
    <n v="0"/>
    <n v="54"/>
    <s v="2_45 A 64"/>
    <n v="21025"/>
    <n v="21025"/>
    <x v="0"/>
  </r>
  <r>
    <x v="19"/>
    <m/>
    <s v="CONTRACTE TEMPS DETERMINAT"/>
    <x v="1"/>
    <d v="1998-12-06T00:00:00"/>
    <d v="2025-07-01T00:00:00"/>
    <d v="2025-09-15T00:00:00"/>
    <d v="2025-07-01T00:00:00"/>
    <d v="2025-08-31T00:00:00"/>
    <n v="40"/>
    <n v="5010"/>
    <n v="502"/>
    <s v="H"/>
    <s v="Cuiners i altres preparadors de menjars"/>
    <m/>
    <x v="1"/>
    <m/>
    <m/>
    <m/>
    <n v="1559"/>
    <n v="18708"/>
    <n v="18708"/>
    <m/>
    <n v="191"/>
    <n v="222"/>
    <n v="0"/>
    <n v="62"/>
    <n v="0"/>
    <n v="18708"/>
    <n v="413"/>
    <n v="0"/>
    <n v="18708"/>
    <n v="413"/>
    <n v="0"/>
    <n v="27"/>
    <s v="1_25 A 44"/>
    <n v="19121"/>
    <n v="19121"/>
    <x v="0"/>
  </r>
  <r>
    <x v="19"/>
    <m/>
    <s v="CONTRACTE TEMPS DETERMINAT"/>
    <x v="1"/>
    <d v="1998-12-06T00:00:00"/>
    <d v="2025-07-01T00:00:00"/>
    <d v="2025-09-15T00:00:00"/>
    <m/>
    <m/>
    <n v="40"/>
    <n v="5010"/>
    <n v="502"/>
    <s v="H"/>
    <s v="Cuiners i altres preparadors de menjars"/>
    <m/>
    <x v="0"/>
    <m/>
    <m/>
    <m/>
    <n v="1662"/>
    <n v="19944"/>
    <n v="19944"/>
    <n v="100"/>
    <n v="58"/>
    <n v="897"/>
    <n v="0"/>
    <n v="54"/>
    <n v="0"/>
    <n v="19944"/>
    <n v="1055"/>
    <n v="0"/>
    <n v="19944"/>
    <n v="1055"/>
    <n v="0"/>
    <n v="27"/>
    <s v="1_25 A 44"/>
    <n v="20999"/>
    <n v="20999"/>
    <x v="0"/>
  </r>
  <r>
    <x v="20"/>
    <m/>
    <s v="CONTRACTE TEMPS DETERMINAT"/>
    <x v="1"/>
    <d v="1983-03-11T00:00:00"/>
    <d v="2025-07-01T00:00:00"/>
    <d v="2025-09-15T00:00:00"/>
    <m/>
    <m/>
    <n v="10"/>
    <n v="9121"/>
    <n v="502"/>
    <s v="H"/>
    <s v="Personal de neteja d'oficines, hotels (cambrers de planta) i establiments similars"/>
    <m/>
    <x v="0"/>
    <m/>
    <m/>
    <m/>
    <n v="1793"/>
    <n v="5379"/>
    <n v="21516"/>
    <m/>
    <n v="145"/>
    <n v="152"/>
    <n v="0"/>
    <n v="57"/>
    <n v="0"/>
    <n v="5379"/>
    <n v="297"/>
    <n v="0"/>
    <n v="21516"/>
    <n v="297"/>
    <n v="0"/>
    <n v="42"/>
    <s v="1_25 A 44"/>
    <n v="5676"/>
    <n v="21813"/>
    <x v="0"/>
  </r>
  <r>
    <x v="21"/>
    <m/>
    <s v="CONTRACTE TEMPS DETERMINAT"/>
    <x v="1"/>
    <d v="1987-08-25T00:00:00"/>
    <d v="2025-07-01T00:00:00"/>
    <d v="2025-09-15T00:00:00"/>
    <m/>
    <m/>
    <n v="10"/>
    <n v="9121"/>
    <n v="430"/>
    <s v="G"/>
    <s v="Personal de neteja d'oficines, hotels (cambrers de planta) i establiments similars"/>
    <m/>
    <x v="0"/>
    <m/>
    <m/>
    <m/>
    <n v="1805"/>
    <n v="5415"/>
    <n v="21660"/>
    <m/>
    <n v="99"/>
    <n v="132"/>
    <n v="0"/>
    <n v="52"/>
    <n v="0"/>
    <n v="5415"/>
    <n v="231"/>
    <n v="0"/>
    <n v="21660"/>
    <n v="231"/>
    <n v="0"/>
    <n v="38"/>
    <s v="1_25 A 44"/>
    <n v="5646"/>
    <n v="21891"/>
    <x v="0"/>
  </r>
  <r>
    <x v="22"/>
    <m/>
    <s v="CONTRACTE TEMPS DETERMINAT"/>
    <x v="0"/>
    <d v="1984-05-27T00:00:00"/>
    <d v="2025-07-01T00:00:00"/>
    <d v="2025-09-30T00:00:00"/>
    <m/>
    <m/>
    <n v="40"/>
    <n v="9121"/>
    <n v="430"/>
    <s v="G"/>
    <s v="Personal de neteja d'oficines, hotels (cambrers de planta) i establiments similars"/>
    <m/>
    <x v="0"/>
    <m/>
    <m/>
    <m/>
    <n v="1597"/>
    <n v="19164"/>
    <n v="19164"/>
    <m/>
    <n v="89"/>
    <n v="242"/>
    <n v="0"/>
    <n v="80"/>
    <n v="0"/>
    <n v="19164"/>
    <n v="331"/>
    <n v="0"/>
    <n v="19164"/>
    <n v="331"/>
    <n v="0"/>
    <n v="41"/>
    <s v="1_25 A 44"/>
    <n v="19495"/>
    <n v="19495"/>
    <x v="0"/>
  </r>
  <r>
    <x v="23"/>
    <m/>
    <s v="CONTRACTE TEMPS DETERMINAT"/>
    <x v="0"/>
    <d v="1998-05-14T00:00:00"/>
    <d v="2025-07-15T00:00:00"/>
    <d v="2025-10-31T00:00:00"/>
    <m/>
    <m/>
    <n v="40"/>
    <n v="9121"/>
    <n v="912"/>
    <s v="S"/>
    <s v="Personal de neteja d'oficines, hotels (cambrers de planta) i establiments similars"/>
    <m/>
    <x v="0"/>
    <m/>
    <m/>
    <m/>
    <n v="1672"/>
    <n v="20064"/>
    <n v="20064"/>
    <m/>
    <n v="57"/>
    <n v="1107"/>
    <n v="0"/>
    <n v="102"/>
    <n v="0"/>
    <n v="20064"/>
    <n v="1164"/>
    <n v="0"/>
    <n v="20064"/>
    <n v="1164"/>
    <n v="0"/>
    <n v="27"/>
    <s v="1_25 A 44"/>
    <n v="21228"/>
    <n v="21228"/>
    <x v="0"/>
  </r>
  <r>
    <x v="24"/>
    <m/>
    <s v="CONTRACTE TEMPS DETERMINAT"/>
    <x v="1"/>
    <d v="1997-09-24T00:00:00"/>
    <d v="2025-07-26T00:00:00"/>
    <d v="2025-10-25T00:00:00"/>
    <m/>
    <m/>
    <n v="10"/>
    <n v="9121"/>
    <n v="912"/>
    <s v="S"/>
    <s v="Personal de neteja d'oficines, hotels (cambrers de planta) i establiments similars"/>
    <m/>
    <x v="0"/>
    <m/>
    <m/>
    <m/>
    <n v="1818"/>
    <n v="5454"/>
    <n v="21816"/>
    <m/>
    <n v="52"/>
    <n v="768"/>
    <n v="0"/>
    <n v="94"/>
    <n v="0"/>
    <n v="5454"/>
    <n v="820"/>
    <n v="0"/>
    <n v="21816"/>
    <n v="820"/>
    <n v="0"/>
    <n v="28"/>
    <s v="1_25 A 44"/>
    <n v="6274"/>
    <n v="22636"/>
    <x v="0"/>
  </r>
  <r>
    <x v="25"/>
    <m/>
    <s v="CONTRACTE TEMPS INDEFINIT"/>
    <x v="0"/>
    <d v="1992-01-07T00:00:00"/>
    <d v="2024-07-30T00:00:00"/>
    <m/>
    <m/>
    <m/>
    <n v="10"/>
    <n v="9121"/>
    <n v="912"/>
    <s v="S"/>
    <s v="Personal de neteja d'oficines, hotels (cambrers de planta) i establiments similars"/>
    <m/>
    <x v="0"/>
    <m/>
    <m/>
    <m/>
    <n v="1747"/>
    <n v="5241"/>
    <n v="20964"/>
    <m/>
    <n v="138"/>
    <n v="815"/>
    <n v="0"/>
    <n v="99"/>
    <n v="0"/>
    <n v="5241"/>
    <n v="953"/>
    <n v="0"/>
    <n v="20964"/>
    <n v="953"/>
    <n v="0"/>
    <n v="33"/>
    <s v="1_25 A 44"/>
    <n v="6194"/>
    <n v="21917"/>
    <x v="0"/>
  </r>
  <r>
    <x v="26"/>
    <m/>
    <s v="CONTRACTE TEMPS DETERMINAT"/>
    <x v="0"/>
    <d v="1998-11-29T00:00:00"/>
    <d v="2025-08-02T00:00:00"/>
    <d v="2025-10-31T00:00:00"/>
    <m/>
    <m/>
    <n v="10"/>
    <n v="5020"/>
    <n v="501"/>
    <s v="H"/>
    <s v="Cambrers, barmans i similars"/>
    <m/>
    <x v="0"/>
    <m/>
    <m/>
    <m/>
    <n v="1788"/>
    <n v="5364"/>
    <n v="21456"/>
    <m/>
    <n v="100"/>
    <n v="655"/>
    <n v="0"/>
    <n v="100"/>
    <n v="0"/>
    <n v="5364"/>
    <n v="755"/>
    <n v="0"/>
    <n v="21456"/>
    <n v="755"/>
    <n v="0"/>
    <n v="27"/>
    <s v="1_25 A 44"/>
    <n v="6119"/>
    <n v="22211"/>
    <x v="0"/>
  </r>
  <r>
    <x v="27"/>
    <m/>
    <s v="CONTRACTE TEMPS DETERMINAT"/>
    <x v="1"/>
    <d v="1975-09-04T00:00:00"/>
    <d v="2025-08-05T00:00:00"/>
    <d v="2025-09-08T00:00:00"/>
    <m/>
    <m/>
    <n v="40"/>
    <n v="9121"/>
    <n v="501"/>
    <s v="H"/>
    <s v="Personal de neteja d'oficines, hotels (cambrers de planta) i establiments similars"/>
    <m/>
    <x v="0"/>
    <m/>
    <m/>
    <m/>
    <n v="1459"/>
    <n v="17508"/>
    <n v="17508"/>
    <m/>
    <n v="51"/>
    <n v="314"/>
    <n v="0"/>
    <n v="120"/>
    <n v="0"/>
    <n v="17508"/>
    <n v="365"/>
    <n v="0"/>
    <n v="17508"/>
    <n v="365"/>
    <n v="0"/>
    <n v="50"/>
    <s v="2_45 A 64"/>
    <n v="17873"/>
    <n v="17873"/>
    <x v="0"/>
  </r>
  <r>
    <x v="28"/>
    <m/>
    <s v="CONTRACTE TEMPS DETERMINAT"/>
    <x v="0"/>
    <d v="1993-05-08T00:00:00"/>
    <d v="2025-08-22T00:00:00"/>
    <d v="2025-11-21T00:00:00"/>
    <m/>
    <m/>
    <n v="10"/>
    <n v="5020"/>
    <n v="501"/>
    <s v="H"/>
    <s v="Cambrers, barmans i similars"/>
    <m/>
    <x v="0"/>
    <m/>
    <m/>
    <m/>
    <n v="1827"/>
    <n v="5481"/>
    <n v="21924"/>
    <m/>
    <n v="153"/>
    <n v="698"/>
    <n v="0"/>
    <n v="102"/>
    <n v="0"/>
    <n v="5481"/>
    <n v="851"/>
    <n v="0"/>
    <n v="21924"/>
    <n v="851"/>
    <n v="0"/>
    <n v="32"/>
    <s v="1_25 A 44"/>
    <n v="6332"/>
    <n v="22775"/>
    <x v="0"/>
  </r>
  <r>
    <x v="29"/>
    <m/>
    <s v="CONTRACTE TEMPS DETERMINAT"/>
    <x v="0"/>
    <d v="1981-10-12T00:00:00"/>
    <d v="2025-08-23T00:00:00"/>
    <d v="2025-10-06T00:00:00"/>
    <d v="2025-08-23T00:00:00"/>
    <d v="2023-10-06T00:00:00"/>
    <n v="10"/>
    <n v="5010"/>
    <n v="502"/>
    <s v="H"/>
    <s v="Cuiners i altres preparadors de menjars"/>
    <m/>
    <x v="1"/>
    <m/>
    <m/>
    <m/>
    <n v="1824"/>
    <n v="5471.9999999999991"/>
    <n v="21888"/>
    <m/>
    <n v="161"/>
    <n v="1165"/>
    <n v="0"/>
    <n v="101"/>
    <n v="0"/>
    <n v="5471.9999999999991"/>
    <n v="1326"/>
    <n v="0"/>
    <n v="21888"/>
    <n v="1326"/>
    <n v="0"/>
    <n v="44"/>
    <s v="1_25 A 44"/>
    <n v="6797.9999999999991"/>
    <n v="23214"/>
    <x v="0"/>
  </r>
  <r>
    <x v="29"/>
    <m/>
    <s v="CONTRACTE TEMPS INDEFINIT"/>
    <x v="0"/>
    <d v="1981-10-12T00:00:00"/>
    <d v="2022-08-23T00:00:00"/>
    <d v="2025-10-06T00:00:00"/>
    <m/>
    <m/>
    <n v="40"/>
    <n v="5010"/>
    <n v="502"/>
    <s v="H"/>
    <s v="Cuiners i altres preparadors de menjars"/>
    <m/>
    <x v="0"/>
    <m/>
    <m/>
    <m/>
    <n v="1517"/>
    <n v="18204"/>
    <n v="18204"/>
    <m/>
    <n v="180"/>
    <n v="1130"/>
    <n v="0"/>
    <n v="83"/>
    <n v="0"/>
    <n v="18204"/>
    <n v="1310"/>
    <n v="0"/>
    <n v="18204"/>
    <n v="1310"/>
    <n v="0"/>
    <n v="44"/>
    <s v="1_25 A 44"/>
    <n v="19514"/>
    <n v="19514"/>
    <x v="0"/>
  </r>
  <r>
    <x v="30"/>
    <m/>
    <s v="CONTRACTE TEMPS INDEFINIT"/>
    <x v="0"/>
    <d v="1991-03-22T00:00:00"/>
    <d v="2022-08-27T00:00:00"/>
    <m/>
    <m/>
    <m/>
    <n v="40"/>
    <n v="5020"/>
    <n v="501"/>
    <s v="H"/>
    <s v="Cambrers, barmans i similars"/>
    <m/>
    <x v="0"/>
    <m/>
    <m/>
    <m/>
    <n v="1764"/>
    <n v="21167.999999999996"/>
    <n v="21168"/>
    <m/>
    <n v="84"/>
    <n v="825"/>
    <n v="0"/>
    <n v="87"/>
    <n v="0"/>
    <n v="21167.999999999996"/>
    <n v="909"/>
    <n v="0"/>
    <n v="21168"/>
    <n v="909"/>
    <n v="0"/>
    <n v="34"/>
    <s v="1_25 A 44"/>
    <n v="22076.999999999996"/>
    <n v="22077"/>
    <x v="0"/>
  </r>
  <r>
    <x v="31"/>
    <m/>
    <s v="CONTRACTE TEMPS DETERMINAT"/>
    <x v="0"/>
    <d v="1981-11-22T00:00:00"/>
    <d v="2025-09-06T00:00:00"/>
    <d v="2025-12-05T00:00:00"/>
    <m/>
    <m/>
    <n v="10"/>
    <n v="5020"/>
    <n v="503"/>
    <s v="H"/>
    <s v="Cambrers, barmans i similars"/>
    <m/>
    <x v="0"/>
    <m/>
    <m/>
    <m/>
    <n v="1818"/>
    <n v="5454"/>
    <n v="21816"/>
    <n v="100"/>
    <n v="180"/>
    <n v="954"/>
    <n v="0"/>
    <n v="61"/>
    <n v="0"/>
    <n v="5454"/>
    <n v="1234"/>
    <n v="0"/>
    <n v="21816"/>
    <n v="1234"/>
    <n v="0"/>
    <n v="44"/>
    <s v="1_25 A 44"/>
    <n v="6688"/>
    <n v="23050"/>
    <x v="0"/>
  </r>
  <r>
    <x v="32"/>
    <m/>
    <s v="CONTRACTE TEMPS INDEFINIT"/>
    <x v="0"/>
    <d v="1974-12-22T00:00:00"/>
    <d v="2023-09-16T00:00:00"/>
    <m/>
    <m/>
    <m/>
    <n v="40"/>
    <n v="9121"/>
    <n v="502"/>
    <s v="H"/>
    <s v="Personal de neteja d'oficines, hotels (cambrers de planta) i establiments similars"/>
    <m/>
    <x v="0"/>
    <m/>
    <m/>
    <m/>
    <n v="1731"/>
    <n v="20772"/>
    <n v="20772"/>
    <m/>
    <n v="138"/>
    <n v="665"/>
    <n v="0"/>
    <n v="48"/>
    <n v="0"/>
    <n v="20772"/>
    <n v="803"/>
    <n v="0"/>
    <n v="20772"/>
    <n v="803"/>
    <n v="0"/>
    <n v="51"/>
    <s v="2_45 A 64"/>
    <n v="21575"/>
    <n v="21575"/>
    <x v="0"/>
  </r>
  <r>
    <x v="33"/>
    <m/>
    <s v="CONTRACTE TEMPS DETERMINAT"/>
    <x v="0"/>
    <d v="1987-05-09T00:00:00"/>
    <d v="2025-09-16T00:00:00"/>
    <d v="2025-12-16T00:00:00"/>
    <m/>
    <m/>
    <n v="10"/>
    <n v="5020"/>
    <n v="502"/>
    <s v="H"/>
    <s v="Cambrers, barmans i similars"/>
    <m/>
    <x v="0"/>
    <m/>
    <m/>
    <m/>
    <n v="1805"/>
    <n v="5415"/>
    <n v="21660"/>
    <m/>
    <n v="124"/>
    <n v="297"/>
    <n v="0"/>
    <n v="106"/>
    <n v="0"/>
    <n v="5415"/>
    <n v="421"/>
    <n v="0"/>
    <n v="21660"/>
    <n v="421"/>
    <n v="0"/>
    <n v="38"/>
    <s v="1_25 A 44"/>
    <n v="5836"/>
    <n v="22081"/>
    <x v="0"/>
  </r>
  <r>
    <x v="34"/>
    <m/>
    <s v="CONTRACTE TEMPS INDEFINIT"/>
    <x v="1"/>
    <d v="1987-10-10T00:00:00"/>
    <d v="2023-11-15T00:00:00"/>
    <m/>
    <m/>
    <m/>
    <n v="40"/>
    <n v="9121"/>
    <n v="502"/>
    <s v="H"/>
    <s v="Personal de neteja d'oficines, hotels (cambrers de planta) i establiments similars"/>
    <m/>
    <x v="0"/>
    <m/>
    <m/>
    <m/>
    <n v="1572"/>
    <n v="18864"/>
    <n v="18864"/>
    <n v="500"/>
    <n v="159"/>
    <n v="764"/>
    <n v="0"/>
    <n v="82"/>
    <n v="0"/>
    <n v="18864"/>
    <n v="1423"/>
    <n v="0"/>
    <n v="18864"/>
    <n v="1423"/>
    <n v="0"/>
    <n v="38"/>
    <s v="1_25 A 44"/>
    <n v="20287"/>
    <n v="20287"/>
    <x v="0"/>
  </r>
  <r>
    <x v="35"/>
    <m/>
    <s v="CONTRACTE TEMPS DETERMINAT"/>
    <x v="0"/>
    <d v="1990-06-04T00:00:00"/>
    <d v="2024-10-01T00:00:00"/>
    <d v="2025-03-31T00:00:00"/>
    <m/>
    <m/>
    <n v="10"/>
    <n v="5020"/>
    <n v="502"/>
    <s v="H"/>
    <s v="Cambrers, barmans i similars"/>
    <m/>
    <x v="0"/>
    <m/>
    <m/>
    <m/>
    <n v="1753"/>
    <n v="5259"/>
    <n v="21036"/>
    <m/>
    <n v="93"/>
    <n v="1165"/>
    <n v="0"/>
    <n v="83"/>
    <n v="0"/>
    <n v="5259"/>
    <n v="1258"/>
    <n v="0"/>
    <n v="21036"/>
    <n v="1258"/>
    <n v="0"/>
    <n v="35"/>
    <s v="1_25 A 44"/>
    <n v="6517"/>
    <n v="22294"/>
    <x v="0"/>
  </r>
  <r>
    <x v="36"/>
    <m/>
    <s v="CONTRACTE TEMPS INDEFINIT"/>
    <x v="1"/>
    <d v="1997-04-07T00:00:00"/>
    <d v="2023-10-07T00:00:00"/>
    <m/>
    <d v="2025-10-07T00:00:00"/>
    <d v="2025-10-20T00:00:00"/>
    <n v="40"/>
    <n v="9121"/>
    <n v="430"/>
    <s v="G"/>
    <s v="Personal de neteja d'oficines, hotels (cambrers de planta) i establiments similars"/>
    <m/>
    <x v="1"/>
    <m/>
    <m/>
    <m/>
    <n v="1494"/>
    <n v="17928"/>
    <n v="17928"/>
    <m/>
    <n v="193"/>
    <n v="131"/>
    <n v="0"/>
    <n v="106"/>
    <n v="0"/>
    <n v="17928"/>
    <n v="324"/>
    <n v="0"/>
    <n v="17928"/>
    <n v="324"/>
    <n v="0"/>
    <n v="28"/>
    <s v="1_25 A 44"/>
    <n v="18252"/>
    <n v="18252"/>
    <x v="0"/>
  </r>
  <r>
    <x v="36"/>
    <m/>
    <s v="CONTRACTE TEMPS INDEFINIT"/>
    <x v="1"/>
    <d v="1997-04-07T00:00:00"/>
    <d v="2023-10-07T00:00:00"/>
    <m/>
    <m/>
    <m/>
    <n v="40"/>
    <n v="5010"/>
    <n v="430"/>
    <s v="G"/>
    <s v="Cuiners i altres preparadors de menjars"/>
    <m/>
    <x v="0"/>
    <s v="SI"/>
    <s v="SI"/>
    <m/>
    <n v="1788"/>
    <n v="21456"/>
    <n v="21456"/>
    <m/>
    <n v="169"/>
    <n v="158"/>
    <n v="0"/>
    <n v="60"/>
    <n v="0"/>
    <n v="21456"/>
    <n v="327"/>
    <n v="0"/>
    <n v="21456"/>
    <n v="327"/>
    <n v="0"/>
    <n v="28"/>
    <s v="1_25 A 44"/>
    <n v="21783"/>
    <n v="21783"/>
    <x v="0"/>
  </r>
  <r>
    <x v="37"/>
    <m/>
    <s v="CONTRACTE TEMPS DETERMINAT"/>
    <x v="0"/>
    <d v="1983-04-15T00:00:00"/>
    <d v="2025-10-21T00:00:00"/>
    <d v="2025-10-28T00:00:00"/>
    <m/>
    <m/>
    <n v="10"/>
    <n v="5020"/>
    <n v="912"/>
    <s v="S"/>
    <s v="Cambrers, barmans i similars"/>
    <m/>
    <x v="0"/>
    <m/>
    <m/>
    <m/>
    <n v="1783"/>
    <n v="5349"/>
    <n v="21396"/>
    <m/>
    <n v="194"/>
    <n v="738"/>
    <n v="0"/>
    <n v="120"/>
    <n v="0"/>
    <n v="5349"/>
    <n v="932"/>
    <n v="0"/>
    <n v="21396"/>
    <n v="932"/>
    <n v="0"/>
    <n v="42"/>
    <s v="1_25 A 44"/>
    <n v="6281"/>
    <n v="22328"/>
    <x v="0"/>
  </r>
  <r>
    <x v="38"/>
    <m/>
    <s v="CONTRACTE TEMPS INDEFINIT"/>
    <x v="1"/>
    <d v="1993-09-18T00:00:00"/>
    <d v="2023-10-29T00:00:00"/>
    <m/>
    <m/>
    <m/>
    <n v="40"/>
    <n v="5020"/>
    <n v="912"/>
    <s v="S"/>
    <s v="Cambrers, barmans i similars"/>
    <m/>
    <x v="0"/>
    <m/>
    <m/>
    <m/>
    <n v="1713"/>
    <n v="20556"/>
    <n v="20556"/>
    <m/>
    <n v="129"/>
    <n v="879"/>
    <n v="0"/>
    <n v="97"/>
    <n v="0"/>
    <n v="20556"/>
    <n v="1008"/>
    <n v="0"/>
    <n v="20556"/>
    <n v="1008"/>
    <n v="0"/>
    <n v="32"/>
    <s v="1_25 A 44"/>
    <n v="21564"/>
    <n v="21564"/>
    <x v="0"/>
  </r>
  <r>
    <x v="39"/>
    <m/>
    <s v="CONTRACTE TEMPS INDEFINIT"/>
    <x v="1"/>
    <d v="1994-04-20T00:00:00"/>
    <d v="2023-10-22T00:00:00"/>
    <m/>
    <m/>
    <m/>
    <n v="40"/>
    <n v="9121"/>
    <n v="912"/>
    <s v="S"/>
    <s v="Personal de neteja d'oficines, hotels (cambrers de planta) i establiments similars"/>
    <m/>
    <x v="0"/>
    <m/>
    <m/>
    <m/>
    <n v="1512"/>
    <n v="18144"/>
    <n v="18144"/>
    <m/>
    <n v="64"/>
    <n v="774"/>
    <n v="0"/>
    <n v="110"/>
    <n v="0"/>
    <n v="18144"/>
    <n v="838"/>
    <n v="0"/>
    <n v="18144"/>
    <n v="838"/>
    <n v="0"/>
    <n v="31"/>
    <s v="1_25 A 44"/>
    <n v="18982"/>
    <n v="18982"/>
    <x v="0"/>
  </r>
  <r>
    <x v="40"/>
    <m/>
    <s v="CONTRACTE TEMPS DETERMINAT"/>
    <x v="0"/>
    <d v="1997-05-11T00:00:00"/>
    <d v="2024-11-07T00:00:00"/>
    <d v="2025-03-31T00:00:00"/>
    <m/>
    <m/>
    <n v="10"/>
    <n v="9121"/>
    <n v="501"/>
    <s v="H"/>
    <s v="Personal de neteja d'oficines, hotels (cambrers de planta) i establiments similars"/>
    <m/>
    <x v="0"/>
    <m/>
    <m/>
    <m/>
    <n v="1774"/>
    <n v="5321.9999999999991"/>
    <n v="21288"/>
    <m/>
    <n v="200"/>
    <n v="222"/>
    <n v="0"/>
    <n v="113"/>
    <n v="0"/>
    <n v="5321.9999999999991"/>
    <n v="422"/>
    <n v="0"/>
    <n v="21288"/>
    <n v="422"/>
    <n v="0"/>
    <n v="28"/>
    <s v="1_25 A 44"/>
    <n v="5743.9999999999991"/>
    <n v="21710"/>
    <x v="0"/>
  </r>
  <r>
    <x v="41"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3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430"/>
    <s v="G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430"/>
    <s v="G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3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430"/>
    <s v="G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430"/>
    <s v="G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x v="3"/>
  </r>
  <r>
    <x v="41"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x v="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">
  <r>
    <x v="0"/>
  </r>
  <r>
    <x v="0"/>
  </r>
  <r>
    <x v="0"/>
  </r>
  <r>
    <x v="1"/>
  </r>
  <r>
    <x v="2"/>
  </r>
  <r>
    <x v="0"/>
  </r>
  <r>
    <x v="0"/>
  </r>
  <r>
    <x v="0"/>
  </r>
  <r>
    <x v="3"/>
  </r>
  <r>
    <x v="3"/>
  </r>
  <r>
    <x v="1"/>
  </r>
  <r>
    <x v="1"/>
  </r>
  <r>
    <x v="1"/>
  </r>
  <r>
    <x v="0"/>
  </r>
  <r>
    <x v="1"/>
  </r>
  <r>
    <x v="0"/>
  </r>
  <r>
    <x v="0"/>
  </r>
  <r>
    <x v="0"/>
  </r>
  <r>
    <x v="1"/>
  </r>
  <r>
    <x v="0"/>
  </r>
  <r>
    <x v="0"/>
  </r>
  <r>
    <x v="0"/>
  </r>
  <r>
    <x v="0"/>
  </r>
  <r>
    <x v="3"/>
  </r>
  <r>
    <x v="1"/>
  </r>
  <r>
    <x v="1"/>
  </r>
  <r>
    <x v="1"/>
  </r>
  <r>
    <x v="3"/>
  </r>
  <r>
    <x v="3"/>
  </r>
  <r>
    <x v="3"/>
  </r>
  <r>
    <x v="3"/>
  </r>
  <r>
    <x v="3"/>
  </r>
  <r>
    <x v="3"/>
  </r>
  <r>
    <x v="0"/>
  </r>
  <r>
    <x v="3"/>
  </r>
  <r>
    <x v="0"/>
  </r>
  <r>
    <x v="1"/>
  </r>
  <r>
    <x v="1"/>
  </r>
  <r>
    <x v="0"/>
  </r>
  <r>
    <x v="0"/>
  </r>
  <r>
    <x v="3"/>
  </r>
  <r>
    <x v="0"/>
  </r>
  <r>
    <x v="3"/>
  </r>
  <r>
    <x v="0"/>
  </r>
  <r>
    <x v="3"/>
  </r>
  <r>
    <x v="1"/>
  </r>
  <r>
    <x v="0"/>
  </r>
  <r>
    <x v="0"/>
  </r>
  <r>
    <x v="3"/>
  </r>
  <r>
    <x v="3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">
  <r>
    <n v="322"/>
    <m/>
    <s v="CONTRACTE TEMPS DETERMINAT"/>
    <x v="0"/>
    <d v="1974-12-09T00:00:00"/>
    <d v="2022-01-08T00:00:00"/>
    <d v="2025-03-31T00:00:00"/>
    <m/>
    <m/>
    <n v="10"/>
    <n v="5020"/>
    <n v="112"/>
    <s v="A"/>
    <s v="Cambrers, barmans i similars"/>
    <m/>
    <x v="0"/>
    <m/>
    <m/>
    <m/>
    <n v="1734"/>
    <n v="5201.9999999999991"/>
    <n v="20808"/>
    <m/>
    <n v="157"/>
    <n v="317"/>
    <n v="0"/>
    <n v="89"/>
    <n v="0"/>
    <n v="5201.9999999999991"/>
    <n v="474"/>
    <n v="0"/>
    <n v="20808"/>
    <n v="474"/>
    <n v="0"/>
    <n v="51"/>
    <s v="2_45 A 64"/>
    <n v="5675.9999999999991"/>
    <n v="21282"/>
    <s v="0_De 17.367,96 a 34.735,92 euros"/>
    <x v="0"/>
  </r>
  <r>
    <n v="324"/>
    <m/>
    <s v="CONTRACTE TEMPS INDEFINIT"/>
    <x v="0"/>
    <d v="1975-12-12T00:00:00"/>
    <d v="2022-10-15T00:00:00"/>
    <d v="2025-09-18T00:00:00"/>
    <d v="2024-10-15T00:00:00"/>
    <d v="2025-05-31T00:00:00"/>
    <n v="40"/>
    <n v="5020"/>
    <n v="112"/>
    <s v="A"/>
    <s v="Cambrers, barmans i similars"/>
    <m/>
    <x v="1"/>
    <m/>
    <m/>
    <m/>
    <n v="1598"/>
    <n v="19176"/>
    <n v="19176"/>
    <n v="600"/>
    <n v="57"/>
    <n v="1054"/>
    <n v="0"/>
    <n v="57"/>
    <n v="0"/>
    <n v="19176"/>
    <n v="1711"/>
    <n v="0"/>
    <n v="19176"/>
    <n v="1711"/>
    <n v="0"/>
    <n v="50"/>
    <s v="2_45 A 64"/>
    <n v="20887"/>
    <n v="20887"/>
    <s v="0_De 17.367,96 a 34.735,92 euros"/>
    <x v="1"/>
  </r>
  <r>
    <n v="324"/>
    <m/>
    <s v="CONTRACTE TEMPS INDEFINIT"/>
    <x v="0"/>
    <d v="1975-12-12T00:00:00"/>
    <d v="2022-10-15T00:00:00"/>
    <d v="2025-09-18T00:00:00"/>
    <m/>
    <m/>
    <n v="36"/>
    <n v="5020"/>
    <n v="112"/>
    <s v="A"/>
    <s v="Cambrers, barmans i similars"/>
    <m/>
    <x v="0"/>
    <m/>
    <m/>
    <m/>
    <n v="1745"/>
    <n v="18846"/>
    <n v="20940"/>
    <n v="100"/>
    <n v="104"/>
    <n v="565"/>
    <n v="0"/>
    <n v="117"/>
    <n v="0"/>
    <n v="18846"/>
    <n v="769"/>
    <n v="0"/>
    <n v="20940"/>
    <n v="769"/>
    <n v="0"/>
    <n v="50"/>
    <s v="2_45 A 64"/>
    <n v="19615"/>
    <n v="21709"/>
    <s v="0_De 17.367,96 a 34.735,92 euros"/>
    <x v="1"/>
  </r>
  <r>
    <n v="341"/>
    <m/>
    <s v="CONTRACTE TEMPS DETERMINAT"/>
    <x v="1"/>
    <d v="1983-12-06T00:00:00"/>
    <d v="2022-01-22T00:00:00"/>
    <d v="2025-04-28T00:00:00"/>
    <m/>
    <m/>
    <n v="10"/>
    <n v="5010"/>
    <n v="112"/>
    <s v="A"/>
    <s v="Cuiners i altres preparadors de menjars"/>
    <m/>
    <x v="0"/>
    <m/>
    <m/>
    <m/>
    <n v="1793"/>
    <n v="5379"/>
    <n v="21516"/>
    <m/>
    <n v="148"/>
    <n v="137"/>
    <n v="0"/>
    <n v="100"/>
    <n v="0"/>
    <n v="5379"/>
    <n v="285"/>
    <n v="0"/>
    <n v="21516"/>
    <n v="285"/>
    <n v="0"/>
    <n v="42"/>
    <s v="1_25 A 44"/>
    <n v="5664"/>
    <n v="21801"/>
    <s v="0_De 17.367,96 a 34.735,92 euros"/>
    <x v="0"/>
  </r>
  <r>
    <n v="350"/>
    <m/>
    <s v="CONTRACTE TEMPS INDEFINIT"/>
    <x v="1"/>
    <d v="1973-12-08T00:00:00"/>
    <d v="2021-10-01T00:00:00"/>
    <m/>
    <m/>
    <m/>
    <n v="40"/>
    <n v="1125"/>
    <n v="502"/>
    <s v="H"/>
    <s v="Directors de departaments d'operacions d'empreses d'hoteleria"/>
    <m/>
    <x v="0"/>
    <m/>
    <m/>
    <m/>
    <n v="5500"/>
    <n v="66000"/>
    <n v="66000"/>
    <m/>
    <n v="131"/>
    <n v="876"/>
    <n v="0"/>
    <n v="0"/>
    <n v="0"/>
    <n v="66000"/>
    <n v="1007"/>
    <n v="0"/>
    <n v="66000"/>
    <n v="1007"/>
    <n v="0"/>
    <n v="52"/>
    <s v="2_45 A 64"/>
    <n v="67007"/>
    <n v="67007"/>
    <s v="2_52.103,89 euros o més"/>
    <x v="0"/>
  </r>
  <r>
    <n v="351"/>
    <m/>
    <s v="CONTRACTE TEMPS INDEFINIT"/>
    <x v="0"/>
    <d v="1977-12-11T00:00:00"/>
    <d v="2022-08-10T00:00:00"/>
    <d v="2025-07-03T00:00:00"/>
    <d v="2024-08-10T00:00:00"/>
    <d v="2025-05-31T00:00:00"/>
    <n v="40"/>
    <n v="5020"/>
    <n v="503"/>
    <s v="H"/>
    <s v="Cambrers, barmans i similars"/>
    <m/>
    <x v="1"/>
    <m/>
    <m/>
    <m/>
    <n v="1642"/>
    <n v="19704"/>
    <n v="19704"/>
    <m/>
    <n v="178"/>
    <n v="739"/>
    <n v="0"/>
    <n v="49"/>
    <n v="0"/>
    <n v="19704"/>
    <n v="917"/>
    <n v="0"/>
    <n v="19704"/>
    <n v="917"/>
    <n v="0"/>
    <n v="48"/>
    <s v="2_45 A 64"/>
    <n v="20621"/>
    <n v="20621"/>
    <s v="0_De 17.367,96 a 34.735,92 euros"/>
    <x v="0"/>
  </r>
  <r>
    <n v="351"/>
    <m/>
    <s v="CONTRACTE TEMPS INDEFINIT"/>
    <x v="1"/>
    <d v="1977-12-11T00:00:00"/>
    <d v="2022-08-10T00:00:00"/>
    <d v="2025-07-03T00:00:00"/>
    <m/>
    <m/>
    <n v="40"/>
    <n v="5020"/>
    <n v="503"/>
    <s v="H"/>
    <s v="Cambrers, barmans i similars"/>
    <m/>
    <x v="0"/>
    <s v="SI"/>
    <m/>
    <m/>
    <n v="1650"/>
    <n v="19800"/>
    <n v="19800"/>
    <m/>
    <n v="63"/>
    <n v="1069"/>
    <n v="0"/>
    <n v="109"/>
    <n v="0"/>
    <n v="19800"/>
    <n v="1132"/>
    <n v="0"/>
    <n v="19800"/>
    <n v="1132"/>
    <n v="0"/>
    <n v="48"/>
    <s v="2_45 A 64"/>
    <n v="20932"/>
    <n v="20932"/>
    <s v="0_De 17.367,96 a 34.735,92 euros"/>
    <x v="0"/>
  </r>
  <r>
    <n v="357"/>
    <m/>
    <s v="CONTRACTE TEMPS INDEFINIT"/>
    <x v="0"/>
    <d v="1999-12-12T00:00:00"/>
    <d v="2023-10-01T00:00:00"/>
    <m/>
    <m/>
    <m/>
    <n v="40"/>
    <n v="5020"/>
    <n v="503"/>
    <s v="H"/>
    <s v="Cambrers, barmans i similars"/>
    <m/>
    <x v="0"/>
    <m/>
    <m/>
    <m/>
    <n v="1753"/>
    <n v="21036"/>
    <n v="21036"/>
    <n v="200"/>
    <n v="169"/>
    <n v="1192"/>
    <n v="0"/>
    <n v="71"/>
    <n v="0"/>
    <n v="21036"/>
    <n v="1561"/>
    <n v="0"/>
    <n v="21036"/>
    <n v="1561"/>
    <n v="0"/>
    <n v="26"/>
    <s v="1_25 A 44"/>
    <n v="22597"/>
    <n v="22597"/>
    <s v="0_De 17.367,96 a 34.735,92 euros"/>
    <x v="1"/>
  </r>
  <r>
    <n v="364"/>
    <m/>
    <s v="CONTRACTE TEMPS DETERMINAT"/>
    <x v="0"/>
    <d v="1999-12-12T00:00:00"/>
    <d v="2024-11-14T00:00:00"/>
    <d v="2025-06-20T00:00:00"/>
    <m/>
    <m/>
    <n v="40"/>
    <n v="9121"/>
    <n v="502"/>
    <s v="H"/>
    <s v="Personal de neteja d'oficines, hotels (cambrers de planta) i establiments similars"/>
    <m/>
    <x v="0"/>
    <m/>
    <m/>
    <m/>
    <n v="1669"/>
    <n v="20028"/>
    <n v="20028"/>
    <m/>
    <n v="157"/>
    <n v="448"/>
    <n v="0"/>
    <n v="88"/>
    <n v="0"/>
    <n v="20028"/>
    <n v="605"/>
    <n v="0"/>
    <n v="20028"/>
    <n v="605"/>
    <n v="0"/>
    <n v="26"/>
    <s v="1_25 A 44"/>
    <n v="20633"/>
    <n v="20633"/>
    <s v="0_De 17.367,96 a 34.735,92 euros"/>
    <x v="0"/>
  </r>
  <r>
    <n v="366"/>
    <m/>
    <s v="CONTRACTE TEMPS DETERMINAT"/>
    <x v="1"/>
    <d v="1971-12-13T00:00:00"/>
    <d v="2024-12-29T00:00:00"/>
    <d v="2025-03-31T00:00:00"/>
    <m/>
    <m/>
    <n v="10"/>
    <n v="9121"/>
    <n v="502"/>
    <s v="H"/>
    <s v="Personal de neteja d'oficines, hotels (cambrers de planta) i establiments similars"/>
    <m/>
    <x v="0"/>
    <m/>
    <m/>
    <m/>
    <n v="1806"/>
    <n v="5418"/>
    <n v="21672"/>
    <m/>
    <n v="125"/>
    <n v="688"/>
    <n v="0"/>
    <n v="71"/>
    <n v="0"/>
    <n v="5418"/>
    <n v="813"/>
    <n v="0"/>
    <n v="21672"/>
    <n v="813"/>
    <n v="0"/>
    <n v="54"/>
    <s v="2_45 A 64"/>
    <n v="6231"/>
    <n v="22485"/>
    <s v="0_De 17.367,96 a 34.735,92 euros"/>
    <x v="0"/>
  </r>
  <r>
    <n v="371"/>
    <m/>
    <s v="CONTRACTE TEMPS INDEFINIT"/>
    <x v="1"/>
    <d v="1978-12-09T00:00:00"/>
    <d v="2022-11-02T00:00:00"/>
    <m/>
    <d v="2024-11-02T00:00:00"/>
    <d v="2025-05-31T00:00:00"/>
    <n v="40"/>
    <n v="5010"/>
    <n v="502"/>
    <s v="H"/>
    <s v="Cuiners i altres preparadors de menjars"/>
    <m/>
    <x v="1"/>
    <m/>
    <m/>
    <m/>
    <n v="2600"/>
    <n v="31200"/>
    <n v="31200"/>
    <n v="100"/>
    <n v="82"/>
    <n v="768"/>
    <n v="0"/>
    <n v="51"/>
    <n v="0"/>
    <n v="31200"/>
    <n v="950"/>
    <n v="0"/>
    <n v="31200"/>
    <n v="950"/>
    <n v="0"/>
    <n v="47"/>
    <s v="2_45 A 64"/>
    <n v="32150"/>
    <n v="32150"/>
    <s v="0_De 17.367,96 a 34.735,92 euros"/>
    <x v="1"/>
  </r>
  <r>
    <n v="371"/>
    <m/>
    <s v="CONTRACTE TEMPS INDEFINIT"/>
    <x v="1"/>
    <d v="1978-12-09T00:00:00"/>
    <d v="2022-11-02T00:00:00"/>
    <m/>
    <m/>
    <m/>
    <n v="40"/>
    <n v="5010"/>
    <n v="502"/>
    <s v="H"/>
    <s v="Cuiners i altres preparadors de menjars"/>
    <m/>
    <x v="0"/>
    <s v="SI"/>
    <m/>
    <m/>
    <n v="3500"/>
    <n v="42000"/>
    <n v="42000"/>
    <m/>
    <n v="147"/>
    <n v="453"/>
    <n v="0"/>
    <n v="78"/>
    <n v="0"/>
    <n v="42000"/>
    <n v="600"/>
    <n v="0"/>
    <n v="42000"/>
    <n v="600"/>
    <n v="0"/>
    <n v="47"/>
    <s v="2_45 A 64"/>
    <n v="42600"/>
    <n v="42600"/>
    <s v="1_De 34.735,93 a 52.103,88 euros"/>
    <x v="0"/>
  </r>
  <r>
    <n v="372"/>
    <m/>
    <s v="CONTRACTE TEMPS INDEFINIT"/>
    <x v="1"/>
    <d v="1973-12-12T00:00:00"/>
    <d v="2021-08-26T00:00:00"/>
    <m/>
    <m/>
    <m/>
    <n v="32"/>
    <n v="5010"/>
    <n v="430"/>
    <s v="G"/>
    <s v="Cuiners i altres preparadors de menjars"/>
    <m/>
    <x v="0"/>
    <m/>
    <m/>
    <m/>
    <n v="1663.14"/>
    <n v="15966.144"/>
    <n v="19957.68"/>
    <m/>
    <n v="94"/>
    <n v="461"/>
    <n v="0"/>
    <n v="51"/>
    <n v="0"/>
    <n v="15966.144"/>
    <n v="555"/>
    <n v="0"/>
    <n v="19957.68"/>
    <n v="555"/>
    <n v="0"/>
    <n v="52"/>
    <s v="2_45 A 64"/>
    <n v="16521.144"/>
    <n v="20512.68"/>
    <s v="0_De 17.367,96 a 34.735,92 euros"/>
    <x v="0"/>
  </r>
  <r>
    <n v="373"/>
    <m/>
    <s v="CONTRACTE TEMPS INDEFINIT"/>
    <x v="1"/>
    <d v="1982-12-10T00:00:00"/>
    <d v="2022-11-02T00:00:00"/>
    <d v="2025-05-15T00:00:00"/>
    <m/>
    <m/>
    <n v="40"/>
    <n v="5020"/>
    <n v="430"/>
    <s v="G"/>
    <s v="Cambrers, barmans i similars"/>
    <m/>
    <x v="0"/>
    <m/>
    <m/>
    <m/>
    <n v="1511.47"/>
    <n v="18137.64"/>
    <n v="18137.64"/>
    <m/>
    <n v="119"/>
    <n v="1174"/>
    <n v="0"/>
    <n v="68"/>
    <n v="0"/>
    <n v="18137.64"/>
    <n v="1293"/>
    <n v="0"/>
    <n v="18137.64"/>
    <n v="1293"/>
    <n v="0"/>
    <n v="43"/>
    <s v="1_25 A 44"/>
    <n v="19430.64"/>
    <n v="19430.64"/>
    <s v="0_De 17.367,96 a 34.735,92 euros"/>
    <x v="0"/>
  </r>
  <r>
    <n v="378"/>
    <m/>
    <s v="CONTRACTE TEMPS DETERMINAT"/>
    <x v="1"/>
    <d v="1982-12-10T00:00:00"/>
    <d v="2025-01-08T00:00:00"/>
    <d v="2025-06-15T00:00:00"/>
    <m/>
    <m/>
    <n v="10"/>
    <n v="5010"/>
    <n v="912"/>
    <s v="S"/>
    <s v="Cuiners i altres preparadors de menjars"/>
    <m/>
    <x v="0"/>
    <m/>
    <m/>
    <m/>
    <n v="1817"/>
    <n v="5451"/>
    <n v="21804"/>
    <m/>
    <n v="162"/>
    <n v="221"/>
    <n v="0"/>
    <n v="100"/>
    <n v="0"/>
    <n v="5451"/>
    <n v="383"/>
    <n v="0"/>
    <n v="21804"/>
    <n v="383"/>
    <n v="0"/>
    <n v="43"/>
    <s v="1_25 A 44"/>
    <n v="5834"/>
    <n v="22187"/>
    <s v="0_De 17.367,96 a 34.735,92 euros"/>
    <x v="0"/>
  </r>
  <r>
    <n v="438"/>
    <m/>
    <s v="CONTRACTE TEMPS DETERMINAT"/>
    <x v="1"/>
    <d v="1981-12-10T00:00:00"/>
    <d v="2024-12-27T00:00:00"/>
    <d v="2025-02-28T00:00:00"/>
    <m/>
    <m/>
    <n v="10"/>
    <n v="5020"/>
    <n v="912"/>
    <s v="S"/>
    <s v="Cambrers, barmans i similars"/>
    <m/>
    <x v="0"/>
    <m/>
    <m/>
    <m/>
    <n v="1734"/>
    <n v="5201.9999999999991"/>
    <n v="20808"/>
    <m/>
    <n v="142"/>
    <n v="245"/>
    <n v="0"/>
    <n v="59"/>
    <n v="0"/>
    <n v="5201.9999999999991"/>
    <n v="387"/>
    <n v="0"/>
    <n v="20808"/>
    <n v="387"/>
    <n v="0"/>
    <n v="44"/>
    <s v="1_25 A 44"/>
    <n v="5588.9999999999991"/>
    <n v="21195"/>
    <s v="0_De 17.367,96 a 34.735,92 euros"/>
    <x v="0"/>
  </r>
  <r>
    <n v="439"/>
    <m/>
    <s v="CONTRACTE TEMPS INDEFINIT"/>
    <x v="1"/>
    <d v="1981-12-10T00:00:00"/>
    <d v="2024-12-04T00:00:00"/>
    <d v="2025-05-30T00:00:00"/>
    <m/>
    <m/>
    <n v="40"/>
    <n v="5020"/>
    <n v="912"/>
    <s v="S"/>
    <s v="Cambrers, barmans i similars"/>
    <m/>
    <x v="0"/>
    <m/>
    <m/>
    <m/>
    <n v="1566"/>
    <n v="18792"/>
    <n v="18792"/>
    <m/>
    <n v="73"/>
    <n v="612"/>
    <n v="0"/>
    <n v="42"/>
    <n v="0"/>
    <n v="18792"/>
    <n v="685"/>
    <n v="0"/>
    <n v="18792"/>
    <n v="685"/>
    <n v="0"/>
    <n v="44"/>
    <s v="1_25 A 44"/>
    <n v="19477"/>
    <n v="19477"/>
    <s v="0_De 17.367,96 a 34.735,92 euros"/>
    <x v="0"/>
  </r>
  <r>
    <n v="440"/>
    <m/>
    <s v="CONTRACTE TEMPS INDEFINIT"/>
    <x v="0"/>
    <d v="1991-12-08T00:00:00"/>
    <d v="2023-02-19T00:00:00"/>
    <d v="2025-10-20T00:00:00"/>
    <m/>
    <m/>
    <n v="40"/>
    <n v="5020"/>
    <n v="501"/>
    <s v="H"/>
    <s v="Cambrers, barmans i similars"/>
    <m/>
    <x v="0"/>
    <m/>
    <m/>
    <m/>
    <n v="1706"/>
    <n v="20472"/>
    <n v="20472"/>
    <m/>
    <n v="146"/>
    <n v="512"/>
    <n v="0"/>
    <n v="43"/>
    <n v="0"/>
    <n v="20472"/>
    <n v="658"/>
    <n v="0"/>
    <n v="20472"/>
    <n v="658"/>
    <n v="0"/>
    <n v="34"/>
    <s v="1_25 A 44"/>
    <n v="21130"/>
    <n v="21130"/>
    <s v="0_De 17.367,96 a 34.735,92 euros"/>
    <x v="0"/>
  </r>
  <r>
    <n v="456"/>
    <m/>
    <s v="CONTRACTE TEMPS INDEFINIT"/>
    <x v="1"/>
    <d v="1982-12-10T00:00:00"/>
    <d v="2023-04-29T00:00:00"/>
    <m/>
    <m/>
    <m/>
    <n v="40"/>
    <n v="5010"/>
    <n v="501"/>
    <s v="H"/>
    <s v="Cuiners i altres preparadors de menjars"/>
    <m/>
    <x v="0"/>
    <m/>
    <m/>
    <m/>
    <n v="1529"/>
    <n v="18348"/>
    <n v="18348"/>
    <m/>
    <n v="177"/>
    <n v="515"/>
    <n v="0"/>
    <n v="91"/>
    <n v="0"/>
    <n v="18348"/>
    <n v="692"/>
    <n v="0"/>
    <n v="18348"/>
    <n v="692"/>
    <n v="0"/>
    <n v="43"/>
    <s v="1_25 A 44"/>
    <n v="19040"/>
    <n v="19040"/>
    <s v="0_De 17.367,96 a 34.735,92 euros"/>
    <x v="0"/>
  </r>
  <r>
    <n v="468"/>
    <m/>
    <s v="CONTRACTE TEMPS DETERMINAT"/>
    <x v="1"/>
    <d v="1984-12-09T00:00:00"/>
    <d v="2025-05-10T00:00:00"/>
    <d v="2025-09-15T00:00:00"/>
    <d v="2025-05-10T00:00:00"/>
    <d v="2025-06-02T00:00:00"/>
    <n v="10"/>
    <n v="5020"/>
    <n v="501"/>
    <s v="H"/>
    <s v="Cambrers, barmans i similars"/>
    <m/>
    <x v="1"/>
    <m/>
    <m/>
    <m/>
    <n v="1831"/>
    <n v="5493"/>
    <n v="21972"/>
    <m/>
    <n v="59"/>
    <n v="289"/>
    <n v="0"/>
    <n v="94"/>
    <n v="0"/>
    <n v="5493"/>
    <n v="348"/>
    <n v="0"/>
    <n v="21972"/>
    <n v="348"/>
    <n v="0"/>
    <n v="41"/>
    <s v="1_25 A 44"/>
    <n v="5841"/>
    <n v="22320"/>
    <s v="0_De 17.367,96 a 34.735,92 euros"/>
    <x v="0"/>
  </r>
  <r>
    <n v="468"/>
    <m/>
    <s v="CONTRACTE TEMPS DETERMINAT"/>
    <x v="0"/>
    <d v="1984-12-09T00:00:00"/>
    <d v="2025-05-10T00:00:00"/>
    <d v="2025-09-15T00:00:00"/>
    <m/>
    <m/>
    <n v="40"/>
    <n v="5020"/>
    <n v="502"/>
    <s v="H"/>
    <s v="Cambrers, barmans i similars"/>
    <m/>
    <x v="0"/>
    <s v="SI"/>
    <m/>
    <m/>
    <n v="1950"/>
    <n v="23400"/>
    <n v="23400"/>
    <m/>
    <n v="172"/>
    <n v="371"/>
    <n v="0"/>
    <n v="47"/>
    <n v="0"/>
    <n v="23400"/>
    <n v="543"/>
    <n v="0"/>
    <n v="23400"/>
    <n v="543"/>
    <n v="0"/>
    <n v="41"/>
    <s v="1_25 A 44"/>
    <n v="23943"/>
    <n v="23943"/>
    <s v="0_De 17.367,96 a 34.735,92 euros"/>
    <x v="0"/>
  </r>
  <r>
    <n v="474"/>
    <m/>
    <s v="CONTRACTE TEMPS INDEFINIT"/>
    <x v="1"/>
    <d v="1988-12-08T00:00:00"/>
    <d v="2023-06-10T00:00:00"/>
    <m/>
    <d v="2025-06-10T00:00:00"/>
    <d v="2025-08-13T00:00:00"/>
    <n v="40"/>
    <n v="5020"/>
    <n v="502"/>
    <s v="H"/>
    <s v="Cambrers, barmans i similars"/>
    <m/>
    <x v="1"/>
    <m/>
    <m/>
    <m/>
    <n v="1464"/>
    <n v="17568"/>
    <n v="17568"/>
    <m/>
    <n v="81"/>
    <n v="1166"/>
    <n v="0"/>
    <n v="63"/>
    <n v="0"/>
    <n v="17568"/>
    <n v="1247"/>
    <n v="0"/>
    <n v="17568"/>
    <n v="1247"/>
    <n v="0"/>
    <n v="37"/>
    <s v="1_25 A 44"/>
    <n v="18815"/>
    <n v="18815"/>
    <s v="0_De 17.367,96 a 34.735,92 euros"/>
    <x v="0"/>
  </r>
  <r>
    <n v="474"/>
    <m/>
    <s v="CONTRACTE TEMPS INDEFINIT"/>
    <x v="1"/>
    <d v="1988-12-08T00:00:00"/>
    <d v="2023-06-10T00:00:00"/>
    <m/>
    <m/>
    <m/>
    <n v="40"/>
    <n v="5020"/>
    <n v="501"/>
    <s v="H"/>
    <s v="Cambrers, barmans i similars"/>
    <m/>
    <x v="0"/>
    <m/>
    <m/>
    <m/>
    <n v="1670"/>
    <n v="20040"/>
    <n v="20040"/>
    <m/>
    <n v="92"/>
    <n v="351"/>
    <n v="0"/>
    <n v="58"/>
    <n v="0"/>
    <n v="20040"/>
    <n v="443"/>
    <n v="0"/>
    <n v="20040"/>
    <n v="443"/>
    <n v="0"/>
    <n v="37"/>
    <s v="1_25 A 44"/>
    <n v="20483"/>
    <n v="20483"/>
    <s v="0_De 17.367,96 a 34.735,92 euros"/>
    <x v="0"/>
  </r>
  <r>
    <n v="475"/>
    <m/>
    <s v="CONTRACTE TEMPS INDEFINIT"/>
    <x v="0"/>
    <d v="1971-12-13T00:00:00"/>
    <d v="2023-06-17T00:00:00"/>
    <d v="2025-09-30T00:00:00"/>
    <d v="2025-06-17T00:00:00"/>
    <d v="2025-08-26T00:00:00"/>
    <n v="40"/>
    <n v="9121"/>
    <n v="503"/>
    <s v="H"/>
    <s v="Personal de neteja d'oficines, hotels (cambrers de planta) i establiments similars"/>
    <m/>
    <x v="1"/>
    <m/>
    <m/>
    <m/>
    <n v="1755"/>
    <n v="21060"/>
    <n v="21060"/>
    <n v="200"/>
    <n v="188"/>
    <n v="729"/>
    <n v="0"/>
    <n v="110"/>
    <n v="0"/>
    <n v="21060"/>
    <n v="1117"/>
    <n v="0"/>
    <n v="21060"/>
    <n v="1117"/>
    <n v="0"/>
    <n v="54"/>
    <s v="2_45 A 64"/>
    <n v="22177"/>
    <n v="22177"/>
    <s v="0_De 17.367,96 a 34.735,92 euros"/>
    <x v="1"/>
  </r>
  <r>
    <n v="475"/>
    <m/>
    <s v="CONTRACTE TEMPS INDEFINIT"/>
    <x v="1"/>
    <d v="1971-12-13T00:00:00"/>
    <d v="2023-06-17T00:00:00"/>
    <d v="2025-09-30T00:00:00"/>
    <m/>
    <m/>
    <n v="40"/>
    <n v="5010"/>
    <n v="502"/>
    <s v="H"/>
    <s v="Cuiners i altres preparadors de menjars"/>
    <m/>
    <x v="0"/>
    <s v="SI"/>
    <s v="SI"/>
    <m/>
    <n v="1650"/>
    <n v="19800"/>
    <n v="19800"/>
    <m/>
    <n v="73"/>
    <n v="1152"/>
    <n v="0"/>
    <n v="116"/>
    <n v="0"/>
    <n v="19800"/>
    <n v="1225"/>
    <n v="0"/>
    <n v="19800"/>
    <n v="1225"/>
    <n v="0"/>
    <n v="54"/>
    <s v="2_45 A 64"/>
    <n v="21025"/>
    <n v="21025"/>
    <s v="0_De 17.367,96 a 34.735,92 euros"/>
    <x v="0"/>
  </r>
  <r>
    <n v="483"/>
    <m/>
    <s v="CONTRACTE TEMPS DETERMINAT"/>
    <x v="1"/>
    <d v="1998-12-06T00:00:00"/>
    <d v="2025-07-01T00:00:00"/>
    <d v="2025-09-15T00:00:00"/>
    <d v="2025-07-01T00:00:00"/>
    <d v="2025-08-31T00:00:00"/>
    <n v="40"/>
    <n v="5010"/>
    <n v="502"/>
    <s v="H"/>
    <s v="Cuiners i altres preparadors de menjars"/>
    <m/>
    <x v="1"/>
    <m/>
    <m/>
    <m/>
    <n v="1559"/>
    <n v="18708"/>
    <n v="18708"/>
    <m/>
    <n v="191"/>
    <n v="222"/>
    <n v="0"/>
    <n v="62"/>
    <n v="0"/>
    <n v="18708"/>
    <n v="413"/>
    <n v="0"/>
    <n v="18708"/>
    <n v="413"/>
    <n v="0"/>
    <n v="27"/>
    <s v="1_25 A 44"/>
    <n v="19121"/>
    <n v="19121"/>
    <s v="0_De 17.367,96 a 34.735,92 euros"/>
    <x v="0"/>
  </r>
  <r>
    <n v="483"/>
    <m/>
    <s v="CONTRACTE TEMPS DETERMINAT"/>
    <x v="1"/>
    <d v="1998-12-06T00:00:00"/>
    <d v="2025-07-01T00:00:00"/>
    <d v="2025-09-15T00:00:00"/>
    <m/>
    <m/>
    <n v="40"/>
    <n v="5010"/>
    <n v="502"/>
    <s v="H"/>
    <s v="Cuiners i altres preparadors de menjars"/>
    <m/>
    <x v="0"/>
    <m/>
    <m/>
    <m/>
    <n v="1662"/>
    <n v="19944"/>
    <n v="19944"/>
    <n v="100"/>
    <n v="58"/>
    <n v="897"/>
    <n v="0"/>
    <n v="54"/>
    <n v="0"/>
    <n v="19944"/>
    <n v="1055"/>
    <n v="0"/>
    <n v="19944"/>
    <n v="1055"/>
    <n v="0"/>
    <n v="27"/>
    <s v="1_25 A 44"/>
    <n v="20999"/>
    <n v="20999"/>
    <s v="0_De 17.367,96 a 34.735,92 euros"/>
    <x v="1"/>
  </r>
  <r>
    <n v="484"/>
    <m/>
    <s v="CONTRACTE TEMPS DETERMINAT"/>
    <x v="1"/>
    <d v="1983-03-11T00:00:00"/>
    <d v="2025-07-01T00:00:00"/>
    <d v="2025-09-15T00:00:00"/>
    <m/>
    <m/>
    <n v="10"/>
    <n v="9121"/>
    <n v="502"/>
    <s v="H"/>
    <s v="Personal de neteja d'oficines, hotels (cambrers de planta) i establiments similars"/>
    <m/>
    <x v="0"/>
    <m/>
    <m/>
    <m/>
    <n v="1793"/>
    <n v="5379"/>
    <n v="21516"/>
    <m/>
    <n v="145"/>
    <n v="152"/>
    <n v="0"/>
    <n v="57"/>
    <n v="0"/>
    <n v="5379"/>
    <n v="297"/>
    <n v="0"/>
    <n v="21516"/>
    <n v="297"/>
    <n v="0"/>
    <n v="42"/>
    <s v="1_25 A 44"/>
    <n v="5676"/>
    <n v="21813"/>
    <s v="0_De 17.367,96 a 34.735,92 euros"/>
    <x v="0"/>
  </r>
  <r>
    <n v="485"/>
    <m/>
    <s v="CONTRACTE TEMPS DETERMINAT"/>
    <x v="1"/>
    <d v="1987-08-25T00:00:00"/>
    <d v="2025-07-01T00:00:00"/>
    <d v="2025-09-15T00:00:00"/>
    <m/>
    <m/>
    <n v="10"/>
    <n v="9121"/>
    <n v="430"/>
    <s v="G"/>
    <s v="Personal de neteja d'oficines, hotels (cambrers de planta) i establiments similars"/>
    <m/>
    <x v="0"/>
    <m/>
    <m/>
    <m/>
    <n v="1805"/>
    <n v="5415"/>
    <n v="21660"/>
    <m/>
    <n v="99"/>
    <n v="132"/>
    <n v="0"/>
    <n v="52"/>
    <n v="0"/>
    <n v="5415"/>
    <n v="231"/>
    <n v="0"/>
    <n v="21660"/>
    <n v="231"/>
    <n v="0"/>
    <n v="38"/>
    <s v="1_25 A 44"/>
    <n v="5646"/>
    <n v="21891"/>
    <s v="0_De 17.367,96 a 34.735,92 euros"/>
    <x v="0"/>
  </r>
  <r>
    <n v="489"/>
    <m/>
    <s v="CONTRACTE TEMPS DETERMINAT"/>
    <x v="0"/>
    <d v="1984-05-27T00:00:00"/>
    <d v="2025-07-01T00:00:00"/>
    <d v="2025-09-30T00:00:00"/>
    <m/>
    <m/>
    <n v="40"/>
    <n v="9121"/>
    <n v="430"/>
    <s v="G"/>
    <s v="Personal de neteja d'oficines, hotels (cambrers de planta) i establiments similars"/>
    <m/>
    <x v="0"/>
    <m/>
    <m/>
    <m/>
    <n v="1597"/>
    <n v="19164"/>
    <n v="19164"/>
    <m/>
    <n v="89"/>
    <n v="242"/>
    <n v="0"/>
    <n v="80"/>
    <n v="0"/>
    <n v="19164"/>
    <n v="331"/>
    <n v="0"/>
    <n v="19164"/>
    <n v="331"/>
    <n v="0"/>
    <n v="41"/>
    <s v="1_25 A 44"/>
    <n v="19495"/>
    <n v="19495"/>
    <s v="0_De 17.367,96 a 34.735,92 euros"/>
    <x v="0"/>
  </r>
  <r>
    <n v="492"/>
    <m/>
    <s v="CONTRACTE TEMPS DETERMINAT"/>
    <x v="0"/>
    <d v="1998-05-14T00:00:00"/>
    <d v="2025-07-15T00:00:00"/>
    <d v="2025-10-31T00:00:00"/>
    <m/>
    <m/>
    <n v="40"/>
    <n v="9121"/>
    <n v="912"/>
    <s v="S"/>
    <s v="Personal de neteja d'oficines, hotels (cambrers de planta) i establiments similars"/>
    <m/>
    <x v="0"/>
    <m/>
    <m/>
    <m/>
    <n v="1672"/>
    <n v="20064"/>
    <n v="20064"/>
    <m/>
    <n v="57"/>
    <n v="1107"/>
    <n v="0"/>
    <n v="102"/>
    <n v="0"/>
    <n v="20064"/>
    <n v="1164"/>
    <n v="0"/>
    <n v="20064"/>
    <n v="1164"/>
    <n v="0"/>
    <n v="27"/>
    <s v="1_25 A 44"/>
    <n v="21228"/>
    <n v="21228"/>
    <s v="0_De 17.367,96 a 34.735,92 euros"/>
    <x v="0"/>
  </r>
  <r>
    <n v="494"/>
    <m/>
    <s v="CONTRACTE TEMPS DETERMINAT"/>
    <x v="1"/>
    <d v="1997-09-24T00:00:00"/>
    <d v="2025-07-26T00:00:00"/>
    <d v="2025-10-25T00:00:00"/>
    <m/>
    <m/>
    <n v="10"/>
    <n v="9121"/>
    <n v="912"/>
    <s v="S"/>
    <s v="Personal de neteja d'oficines, hotels (cambrers de planta) i establiments similars"/>
    <m/>
    <x v="0"/>
    <m/>
    <m/>
    <m/>
    <n v="1818"/>
    <n v="5454"/>
    <n v="21816"/>
    <m/>
    <n v="52"/>
    <n v="768"/>
    <n v="0"/>
    <n v="94"/>
    <n v="0"/>
    <n v="5454"/>
    <n v="820"/>
    <n v="0"/>
    <n v="21816"/>
    <n v="820"/>
    <n v="0"/>
    <n v="28"/>
    <s v="1_25 A 44"/>
    <n v="6274"/>
    <n v="22636"/>
    <s v="0_De 17.367,96 a 34.735,92 euros"/>
    <x v="0"/>
  </r>
  <r>
    <n v="500"/>
    <m/>
    <s v="CONTRACTE TEMPS INDEFINIT"/>
    <x v="0"/>
    <d v="1992-01-07T00:00:00"/>
    <d v="2024-07-30T00:00:00"/>
    <m/>
    <m/>
    <m/>
    <n v="10"/>
    <n v="9121"/>
    <n v="912"/>
    <s v="S"/>
    <s v="Personal de neteja d'oficines, hotels (cambrers de planta) i establiments similars"/>
    <m/>
    <x v="0"/>
    <m/>
    <m/>
    <m/>
    <n v="1747"/>
    <n v="5241"/>
    <n v="20964"/>
    <m/>
    <n v="138"/>
    <n v="815"/>
    <n v="0"/>
    <n v="99"/>
    <n v="0"/>
    <n v="5241"/>
    <n v="953"/>
    <n v="0"/>
    <n v="20964"/>
    <n v="953"/>
    <n v="0"/>
    <n v="33"/>
    <s v="1_25 A 44"/>
    <n v="6194"/>
    <n v="21917"/>
    <s v="0_De 17.367,96 a 34.735,92 euros"/>
    <x v="0"/>
  </r>
  <r>
    <n v="504"/>
    <m/>
    <s v="CONTRACTE TEMPS DETERMINAT"/>
    <x v="0"/>
    <d v="1998-11-29T00:00:00"/>
    <d v="2025-08-02T00:00:00"/>
    <d v="2025-10-31T00:00:00"/>
    <m/>
    <m/>
    <n v="10"/>
    <n v="5020"/>
    <n v="501"/>
    <s v="H"/>
    <s v="Cambrers, barmans i similars"/>
    <m/>
    <x v="0"/>
    <m/>
    <m/>
    <m/>
    <n v="1788"/>
    <n v="5364"/>
    <n v="21456"/>
    <m/>
    <n v="100"/>
    <n v="655"/>
    <n v="0"/>
    <n v="100"/>
    <n v="0"/>
    <n v="5364"/>
    <n v="755"/>
    <n v="0"/>
    <n v="21456"/>
    <n v="755"/>
    <n v="0"/>
    <n v="27"/>
    <s v="1_25 A 44"/>
    <n v="6119"/>
    <n v="22211"/>
    <s v="0_De 17.367,96 a 34.735,92 euros"/>
    <x v="0"/>
  </r>
  <r>
    <n v="505"/>
    <m/>
    <s v="CONTRACTE TEMPS DETERMINAT"/>
    <x v="1"/>
    <d v="1975-09-04T00:00:00"/>
    <d v="2025-08-05T00:00:00"/>
    <d v="2025-09-08T00:00:00"/>
    <m/>
    <m/>
    <n v="40"/>
    <n v="9121"/>
    <n v="501"/>
    <s v="H"/>
    <s v="Personal de neteja d'oficines, hotels (cambrers de planta) i establiments similars"/>
    <m/>
    <x v="0"/>
    <m/>
    <m/>
    <m/>
    <n v="1459"/>
    <n v="17508"/>
    <n v="17508"/>
    <m/>
    <n v="51"/>
    <n v="314"/>
    <n v="0"/>
    <n v="120"/>
    <n v="0"/>
    <n v="17508"/>
    <n v="365"/>
    <n v="0"/>
    <n v="17508"/>
    <n v="365"/>
    <n v="0"/>
    <n v="50"/>
    <s v="2_45 A 64"/>
    <n v="17873"/>
    <n v="17873"/>
    <s v="0_De 17.367,96 a 34.735,92 euros"/>
    <x v="0"/>
  </r>
  <r>
    <n v="506"/>
    <m/>
    <s v="CONTRACTE TEMPS DETERMINAT"/>
    <x v="0"/>
    <d v="1993-05-08T00:00:00"/>
    <d v="2025-08-22T00:00:00"/>
    <d v="2025-11-21T00:00:00"/>
    <m/>
    <m/>
    <n v="10"/>
    <n v="5020"/>
    <n v="501"/>
    <s v="H"/>
    <s v="Cambrers, barmans i similars"/>
    <m/>
    <x v="0"/>
    <m/>
    <m/>
    <m/>
    <n v="1827"/>
    <n v="5481"/>
    <n v="21924"/>
    <m/>
    <n v="153"/>
    <n v="698"/>
    <n v="0"/>
    <n v="102"/>
    <n v="0"/>
    <n v="5481"/>
    <n v="851"/>
    <n v="0"/>
    <n v="21924"/>
    <n v="851"/>
    <n v="0"/>
    <n v="32"/>
    <s v="1_25 A 44"/>
    <n v="6332"/>
    <n v="22775"/>
    <s v="0_De 17.367,96 a 34.735,92 euros"/>
    <x v="0"/>
  </r>
  <r>
    <n v="507"/>
    <m/>
    <s v="CONTRACTE TEMPS DETERMINAT"/>
    <x v="0"/>
    <d v="1981-10-12T00:00:00"/>
    <d v="2025-08-23T00:00:00"/>
    <d v="2025-10-06T00:00:00"/>
    <d v="2025-08-23T00:00:00"/>
    <d v="2023-10-06T00:00:00"/>
    <n v="10"/>
    <n v="5010"/>
    <n v="502"/>
    <s v="H"/>
    <s v="Cuiners i altres preparadors de menjars"/>
    <m/>
    <x v="1"/>
    <m/>
    <m/>
    <m/>
    <n v="1824"/>
    <n v="5471.9999999999991"/>
    <n v="21888"/>
    <m/>
    <n v="161"/>
    <n v="1165"/>
    <n v="0"/>
    <n v="101"/>
    <n v="0"/>
    <n v="5471.9999999999991"/>
    <n v="1326"/>
    <n v="0"/>
    <n v="21888"/>
    <n v="1326"/>
    <n v="0"/>
    <n v="44"/>
    <s v="1_25 A 44"/>
    <n v="6797.9999999999991"/>
    <n v="23214"/>
    <s v="0_De 17.367,96 a 34.735,92 euros"/>
    <x v="0"/>
  </r>
  <r>
    <n v="507"/>
    <m/>
    <s v="CONTRACTE TEMPS INDEFINIT"/>
    <x v="0"/>
    <d v="1981-10-12T00:00:00"/>
    <d v="2022-08-23T00:00:00"/>
    <d v="2025-10-06T00:00:00"/>
    <m/>
    <m/>
    <n v="40"/>
    <n v="5010"/>
    <n v="502"/>
    <s v="H"/>
    <s v="Cuiners i altres preparadors de menjars"/>
    <m/>
    <x v="0"/>
    <m/>
    <m/>
    <m/>
    <n v="1517"/>
    <n v="18204"/>
    <n v="18204"/>
    <m/>
    <n v="180"/>
    <n v="1130"/>
    <n v="0"/>
    <n v="83"/>
    <n v="0"/>
    <n v="18204"/>
    <n v="1310"/>
    <n v="0"/>
    <n v="18204"/>
    <n v="1310"/>
    <n v="0"/>
    <n v="44"/>
    <s v="1_25 A 44"/>
    <n v="19514"/>
    <n v="19514"/>
    <s v="0_De 17.367,96 a 34.735,92 euros"/>
    <x v="0"/>
  </r>
  <r>
    <n v="510"/>
    <m/>
    <s v="CONTRACTE TEMPS INDEFINIT"/>
    <x v="0"/>
    <d v="1991-03-22T00:00:00"/>
    <d v="2022-08-27T00:00:00"/>
    <m/>
    <m/>
    <m/>
    <n v="40"/>
    <n v="5020"/>
    <n v="501"/>
    <s v="H"/>
    <s v="Cambrers, barmans i similars"/>
    <m/>
    <x v="0"/>
    <m/>
    <m/>
    <m/>
    <n v="1764"/>
    <n v="21167.999999999996"/>
    <n v="21168"/>
    <m/>
    <n v="84"/>
    <n v="825"/>
    <n v="0"/>
    <n v="87"/>
    <n v="0"/>
    <n v="21167.999999999996"/>
    <n v="909"/>
    <n v="0"/>
    <n v="21168"/>
    <n v="909"/>
    <n v="0"/>
    <n v="34"/>
    <s v="1_25 A 44"/>
    <n v="22076.999999999996"/>
    <n v="22077"/>
    <s v="0_De 17.367,96 a 34.735,92 euros"/>
    <x v="0"/>
  </r>
  <r>
    <n v="511"/>
    <m/>
    <s v="CONTRACTE TEMPS DETERMINAT"/>
    <x v="0"/>
    <d v="1981-11-22T00:00:00"/>
    <d v="2025-09-06T00:00:00"/>
    <d v="2025-12-05T00:00:00"/>
    <m/>
    <m/>
    <n v="10"/>
    <n v="5020"/>
    <n v="503"/>
    <s v="H"/>
    <s v="Cambrers, barmans i similars"/>
    <m/>
    <x v="0"/>
    <m/>
    <m/>
    <m/>
    <n v="1818"/>
    <n v="5454"/>
    <n v="21816"/>
    <n v="100"/>
    <n v="180"/>
    <n v="954"/>
    <n v="0"/>
    <n v="61"/>
    <n v="0"/>
    <n v="5454"/>
    <n v="1234"/>
    <n v="0"/>
    <n v="21816"/>
    <n v="1234"/>
    <n v="0"/>
    <n v="44"/>
    <s v="1_25 A 44"/>
    <n v="6688"/>
    <n v="23050"/>
    <s v="0_De 17.367,96 a 34.735,92 euros"/>
    <x v="1"/>
  </r>
  <r>
    <n v="514"/>
    <m/>
    <s v="CONTRACTE TEMPS INDEFINIT"/>
    <x v="0"/>
    <d v="1974-12-22T00:00:00"/>
    <d v="2023-09-16T00:00:00"/>
    <m/>
    <m/>
    <m/>
    <n v="40"/>
    <n v="9121"/>
    <n v="502"/>
    <s v="H"/>
    <s v="Personal de neteja d'oficines, hotels (cambrers de planta) i establiments similars"/>
    <m/>
    <x v="0"/>
    <m/>
    <m/>
    <m/>
    <n v="1731"/>
    <n v="20772"/>
    <n v="20772"/>
    <m/>
    <n v="138"/>
    <n v="665"/>
    <n v="0"/>
    <n v="48"/>
    <n v="0"/>
    <n v="20772"/>
    <n v="803"/>
    <n v="0"/>
    <n v="20772"/>
    <n v="803"/>
    <n v="0"/>
    <n v="51"/>
    <s v="2_45 A 64"/>
    <n v="21575"/>
    <n v="21575"/>
    <s v="0_De 17.367,96 a 34.735,92 euros"/>
    <x v="0"/>
  </r>
  <r>
    <n v="518"/>
    <m/>
    <s v="CONTRACTE TEMPS DETERMINAT"/>
    <x v="0"/>
    <d v="1987-05-09T00:00:00"/>
    <d v="2025-09-16T00:00:00"/>
    <d v="2025-12-16T00:00:00"/>
    <m/>
    <m/>
    <n v="10"/>
    <n v="5020"/>
    <n v="502"/>
    <s v="H"/>
    <s v="Cambrers, barmans i similars"/>
    <m/>
    <x v="0"/>
    <m/>
    <m/>
    <m/>
    <n v="1805"/>
    <n v="5415"/>
    <n v="21660"/>
    <m/>
    <n v="124"/>
    <n v="297"/>
    <n v="0"/>
    <n v="106"/>
    <n v="0"/>
    <n v="5415"/>
    <n v="421"/>
    <n v="0"/>
    <n v="21660"/>
    <n v="421"/>
    <n v="0"/>
    <n v="38"/>
    <s v="1_25 A 44"/>
    <n v="5836"/>
    <n v="22081"/>
    <s v="0_De 17.367,96 a 34.735,92 euros"/>
    <x v="0"/>
  </r>
  <r>
    <n v="524"/>
    <m/>
    <s v="CONTRACTE TEMPS INDEFINIT"/>
    <x v="1"/>
    <d v="1987-10-10T00:00:00"/>
    <d v="2023-11-15T00:00:00"/>
    <m/>
    <m/>
    <m/>
    <n v="40"/>
    <n v="9121"/>
    <n v="502"/>
    <s v="H"/>
    <s v="Personal de neteja d'oficines, hotels (cambrers de planta) i establiments similars"/>
    <m/>
    <x v="0"/>
    <m/>
    <m/>
    <m/>
    <n v="1572"/>
    <n v="18864"/>
    <n v="18864"/>
    <n v="500"/>
    <n v="159"/>
    <n v="764"/>
    <n v="0"/>
    <n v="82"/>
    <n v="0"/>
    <n v="18864"/>
    <n v="1423"/>
    <n v="0"/>
    <n v="18864"/>
    <n v="1423"/>
    <n v="0"/>
    <n v="38"/>
    <s v="1_25 A 44"/>
    <n v="20287"/>
    <n v="20287"/>
    <s v="0_De 17.367,96 a 34.735,92 euros"/>
    <x v="1"/>
  </r>
  <r>
    <n v="525"/>
    <m/>
    <s v="CONTRACTE TEMPS DETERMINAT"/>
    <x v="0"/>
    <d v="1990-06-04T00:00:00"/>
    <d v="2024-10-01T00:00:00"/>
    <d v="2025-03-31T00:00:00"/>
    <m/>
    <m/>
    <n v="10"/>
    <n v="5020"/>
    <n v="502"/>
    <s v="H"/>
    <s v="Cambrers, barmans i similars"/>
    <m/>
    <x v="0"/>
    <m/>
    <m/>
    <m/>
    <n v="1753"/>
    <n v="5259"/>
    <n v="21036"/>
    <m/>
    <n v="93"/>
    <n v="1165"/>
    <n v="0"/>
    <n v="83"/>
    <n v="0"/>
    <n v="5259"/>
    <n v="1258"/>
    <n v="0"/>
    <n v="21036"/>
    <n v="1258"/>
    <n v="0"/>
    <n v="35"/>
    <s v="1_25 A 44"/>
    <n v="6517"/>
    <n v="22294"/>
    <s v="0_De 17.367,96 a 34.735,92 euros"/>
    <x v="0"/>
  </r>
  <r>
    <n v="526"/>
    <m/>
    <s v="CONTRACTE TEMPS INDEFINIT"/>
    <x v="1"/>
    <d v="1997-04-07T00:00:00"/>
    <d v="2023-10-07T00:00:00"/>
    <m/>
    <d v="2025-10-07T00:00:00"/>
    <d v="2025-10-20T00:00:00"/>
    <n v="40"/>
    <n v="9121"/>
    <n v="430"/>
    <s v="G"/>
    <s v="Personal de neteja d'oficines, hotels (cambrers de planta) i establiments similars"/>
    <m/>
    <x v="1"/>
    <m/>
    <m/>
    <m/>
    <n v="1494"/>
    <n v="17928"/>
    <n v="17928"/>
    <m/>
    <n v="193"/>
    <n v="131"/>
    <n v="0"/>
    <n v="106"/>
    <n v="0"/>
    <n v="17928"/>
    <n v="324"/>
    <n v="0"/>
    <n v="17928"/>
    <n v="324"/>
    <n v="0"/>
    <n v="28"/>
    <s v="1_25 A 44"/>
    <n v="18252"/>
    <n v="18252"/>
    <s v="0_De 17.367,96 a 34.735,92 euros"/>
    <x v="0"/>
  </r>
  <r>
    <n v="526"/>
    <m/>
    <s v="CONTRACTE TEMPS INDEFINIT"/>
    <x v="1"/>
    <d v="1997-04-07T00:00:00"/>
    <d v="2023-10-07T00:00:00"/>
    <m/>
    <m/>
    <m/>
    <n v="40"/>
    <n v="5010"/>
    <n v="430"/>
    <s v="G"/>
    <s v="Cuiners i altres preparadors de menjars"/>
    <m/>
    <x v="0"/>
    <s v="SI"/>
    <s v="SI"/>
    <m/>
    <n v="1788"/>
    <n v="21456"/>
    <n v="21456"/>
    <m/>
    <n v="169"/>
    <n v="158"/>
    <n v="0"/>
    <n v="60"/>
    <n v="0"/>
    <n v="21456"/>
    <n v="327"/>
    <n v="0"/>
    <n v="21456"/>
    <n v="327"/>
    <n v="0"/>
    <n v="28"/>
    <s v="1_25 A 44"/>
    <n v="21783"/>
    <n v="21783"/>
    <s v="0_De 17.367,96 a 34.735,92 euros"/>
    <x v="0"/>
  </r>
  <r>
    <n v="643"/>
    <m/>
    <s v="CONTRACTE TEMPS DETERMINAT"/>
    <x v="0"/>
    <d v="1983-04-15T00:00:00"/>
    <d v="2025-10-21T00:00:00"/>
    <d v="2025-10-28T00:00:00"/>
    <m/>
    <m/>
    <n v="10"/>
    <n v="5020"/>
    <n v="912"/>
    <s v="S"/>
    <s v="Cambrers, barmans i similars"/>
    <m/>
    <x v="0"/>
    <m/>
    <m/>
    <m/>
    <n v="1783"/>
    <n v="5349"/>
    <n v="21396"/>
    <m/>
    <n v="194"/>
    <n v="738"/>
    <n v="0"/>
    <n v="120"/>
    <n v="0"/>
    <n v="5349"/>
    <n v="932"/>
    <n v="0"/>
    <n v="21396"/>
    <n v="932"/>
    <n v="0"/>
    <n v="42"/>
    <s v="1_25 A 44"/>
    <n v="6281"/>
    <n v="22328"/>
    <s v="0_De 17.367,96 a 34.735,92 euros"/>
    <x v="0"/>
  </r>
  <r>
    <n v="644"/>
    <m/>
    <s v="CONTRACTE TEMPS INDEFINIT"/>
    <x v="1"/>
    <d v="1993-09-18T00:00:00"/>
    <d v="2023-10-29T00:00:00"/>
    <m/>
    <m/>
    <m/>
    <n v="40"/>
    <n v="5020"/>
    <n v="912"/>
    <s v="S"/>
    <s v="Cambrers, barmans i similars"/>
    <m/>
    <x v="0"/>
    <m/>
    <m/>
    <m/>
    <n v="1713"/>
    <n v="20556"/>
    <n v="20556"/>
    <m/>
    <n v="129"/>
    <n v="879"/>
    <n v="0"/>
    <n v="97"/>
    <n v="0"/>
    <n v="20556"/>
    <n v="1008"/>
    <n v="0"/>
    <n v="20556"/>
    <n v="1008"/>
    <n v="0"/>
    <n v="32"/>
    <s v="1_25 A 44"/>
    <n v="21564"/>
    <n v="21564"/>
    <s v="0_De 17.367,96 a 34.735,92 euros"/>
    <x v="0"/>
  </r>
  <r>
    <n v="646"/>
    <m/>
    <s v="CONTRACTE TEMPS INDEFINIT"/>
    <x v="1"/>
    <d v="1994-04-20T00:00:00"/>
    <d v="2023-10-22T00:00:00"/>
    <m/>
    <m/>
    <m/>
    <n v="40"/>
    <n v="9121"/>
    <n v="912"/>
    <s v="S"/>
    <s v="Personal de neteja d'oficines, hotels (cambrers de planta) i establiments similars"/>
    <m/>
    <x v="0"/>
    <m/>
    <m/>
    <m/>
    <n v="1512"/>
    <n v="18144"/>
    <n v="18144"/>
    <m/>
    <n v="64"/>
    <n v="774"/>
    <n v="0"/>
    <n v="110"/>
    <n v="0"/>
    <n v="18144"/>
    <n v="838"/>
    <n v="0"/>
    <n v="18144"/>
    <n v="838"/>
    <n v="0"/>
    <n v="31"/>
    <s v="1_25 A 44"/>
    <n v="18982"/>
    <n v="18982"/>
    <s v="0_De 17.367,96 a 34.735,92 euros"/>
    <x v="0"/>
  </r>
  <r>
    <n v="651"/>
    <m/>
    <s v="CONTRACTE TEMPS DETERMINAT"/>
    <x v="0"/>
    <d v="1997-05-11T00:00:00"/>
    <d v="2024-11-07T00:00:00"/>
    <d v="2025-03-31T00:00:00"/>
    <m/>
    <m/>
    <n v="10"/>
    <n v="9121"/>
    <n v="501"/>
    <s v="H"/>
    <s v="Personal de neteja d'oficines, hotels (cambrers de planta) i establiments similars"/>
    <m/>
    <x v="0"/>
    <m/>
    <m/>
    <m/>
    <n v="1774"/>
    <n v="5321.9999999999991"/>
    <n v="21288"/>
    <m/>
    <n v="200"/>
    <n v="222"/>
    <n v="0"/>
    <n v="113"/>
    <n v="0"/>
    <n v="5321.9999999999991"/>
    <n v="422"/>
    <n v="0"/>
    <n v="21288"/>
    <n v="422"/>
    <n v="0"/>
    <n v="28"/>
    <s v="1_25 A 44"/>
    <n v="5743.9999999999991"/>
    <n v="21710"/>
    <s v="0_De 17.367,96 a 34.735,92 euros"/>
    <x v="0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3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430"/>
    <s v="G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430"/>
    <s v="G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3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430"/>
    <s v="G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430"/>
    <s v="G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x v="2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x v="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">
  <r>
    <n v="322"/>
    <m/>
    <s v="CONTRACTE TEMPS DETERMINAT"/>
    <x v="0"/>
    <d v="1974-12-09T00:00:00"/>
    <d v="2022-01-08T00:00:00"/>
    <d v="2025-03-31T00:00:00"/>
    <m/>
    <m/>
    <n v="10"/>
    <n v="5020"/>
    <n v="112"/>
    <s v="A"/>
    <s v="Cambrers, barmans i similars"/>
    <m/>
    <x v="0"/>
    <m/>
    <m/>
    <m/>
    <n v="1734"/>
    <n v="5201.9999999999991"/>
    <n v="20808"/>
    <m/>
    <n v="157"/>
    <n v="317"/>
    <n v="0"/>
    <n v="89"/>
    <n v="0"/>
    <n v="5201.9999999999991"/>
    <n v="474"/>
    <n v="0"/>
    <n v="20808"/>
    <n v="474"/>
    <n v="0"/>
    <n v="51"/>
    <s v="2_45 A 64"/>
    <n v="5675.9999999999991"/>
    <n v="21282"/>
    <s v="0_De 17.367,96 a 34.735,92 euros"/>
    <s v="NO"/>
    <m/>
    <n v="1"/>
    <n v="1"/>
    <n v="1"/>
    <n v="0"/>
    <n v="0"/>
    <n v="0"/>
    <n v="0"/>
    <n v="0"/>
    <n v="0"/>
    <n v="0"/>
    <n v="0"/>
    <n v="0"/>
    <n v="1"/>
    <n v="0"/>
    <n v="0"/>
    <n v="0"/>
    <n v="151"/>
    <n v="120"/>
    <n v="90"/>
    <n v="59"/>
    <n v="28"/>
    <n v="0"/>
    <n v="0"/>
    <n v="0"/>
    <n v="0"/>
    <m/>
    <n v="1"/>
    <n v="1"/>
    <n v="1"/>
    <n v="2"/>
    <n v="1"/>
    <n v="1"/>
    <n v="1"/>
    <n v="1"/>
    <n v="0"/>
    <n v="0"/>
    <n v="0"/>
    <n v="0"/>
  </r>
  <r>
    <n v="324"/>
    <m/>
    <s v="CONTRACTE TEMPS INDEFINIT"/>
    <x v="0"/>
    <d v="1975-12-12T00:00:00"/>
    <d v="2022-10-15T00:00:00"/>
    <d v="2025-09-18T00:00:00"/>
    <d v="2024-10-15T00:00:00"/>
    <d v="2025-05-31T00:00:00"/>
    <n v="40"/>
    <n v="5020"/>
    <n v="112"/>
    <s v="A"/>
    <s v="Cambrers, barmans i similars"/>
    <m/>
    <x v="1"/>
    <m/>
    <m/>
    <m/>
    <n v="1598"/>
    <n v="19176"/>
    <n v="19176"/>
    <n v="600"/>
    <n v="57"/>
    <n v="1054"/>
    <n v="0"/>
    <n v="57"/>
    <n v="0"/>
    <n v="19176"/>
    <n v="1711"/>
    <n v="0"/>
    <n v="19176"/>
    <n v="1711"/>
    <n v="0"/>
    <n v="50"/>
    <s v="2_45 A 64"/>
    <n v="20887"/>
    <n v="20887"/>
    <s v="0_De 17.367,96 a 34.735,92 euros"/>
    <s v="SI"/>
    <n v="1069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0"/>
    <n v="0"/>
    <n v="0"/>
    <n v="0"/>
  </r>
  <r>
    <n v="324"/>
    <m/>
    <s v="CONTRACTE TEMPS INDEFINIT"/>
    <x v="0"/>
    <d v="1975-12-12T00:00:00"/>
    <d v="2022-10-15T00:00:00"/>
    <d v="2025-09-18T00:00:00"/>
    <m/>
    <m/>
    <n v="36"/>
    <n v="5020"/>
    <n v="112"/>
    <s v="A"/>
    <s v="Cambrers, barmans i similars"/>
    <m/>
    <x v="0"/>
    <m/>
    <m/>
    <m/>
    <n v="1745"/>
    <n v="18846"/>
    <n v="20940"/>
    <n v="100"/>
    <n v="104"/>
    <n v="565"/>
    <n v="0"/>
    <n v="117"/>
    <n v="0"/>
    <n v="18846"/>
    <n v="769"/>
    <n v="0"/>
    <n v="20940"/>
    <n v="769"/>
    <n v="0"/>
    <n v="50"/>
    <s v="2_45 A 64"/>
    <n v="19615"/>
    <n v="21709"/>
    <s v="0_De 17.367,96 a 34.735,92 euros"/>
    <s v="SI"/>
    <n v="1069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0"/>
    <n v="0"/>
    <n v="0"/>
    <n v="0"/>
  </r>
  <r>
    <n v="341"/>
    <m/>
    <s v="CONTRACTE TEMPS DETERMINAT"/>
    <x v="1"/>
    <d v="1983-12-06T00:00:00"/>
    <d v="2022-01-22T00:00:00"/>
    <d v="2025-04-28T00:00:00"/>
    <m/>
    <m/>
    <n v="10"/>
    <n v="5010"/>
    <n v="112"/>
    <s v="A"/>
    <s v="Cuiners i altres preparadors de menjars"/>
    <m/>
    <x v="0"/>
    <m/>
    <m/>
    <m/>
    <n v="1793"/>
    <n v="5379"/>
    <n v="21516"/>
    <m/>
    <n v="148"/>
    <n v="137"/>
    <n v="0"/>
    <n v="100"/>
    <n v="0"/>
    <n v="5379"/>
    <n v="285"/>
    <n v="0"/>
    <n v="21516"/>
    <n v="285"/>
    <n v="0"/>
    <n v="42"/>
    <s v="1_25 A 44"/>
    <n v="5664"/>
    <n v="21801"/>
    <s v="0_De 17.367,96 a 34.735,92 euros"/>
    <s v="NO"/>
    <m/>
    <n v="1"/>
    <n v="1"/>
    <n v="1"/>
    <n v="0"/>
    <n v="0"/>
    <n v="0"/>
    <n v="0"/>
    <n v="0"/>
    <n v="0"/>
    <n v="0"/>
    <n v="0"/>
    <n v="0"/>
    <n v="1"/>
    <n v="0"/>
    <n v="0"/>
    <n v="0"/>
    <n v="179"/>
    <n v="148"/>
    <n v="118"/>
    <n v="87"/>
    <n v="56"/>
    <n v="26"/>
    <n v="0"/>
    <n v="0"/>
    <n v="0"/>
    <m/>
    <n v="1"/>
    <n v="1"/>
    <n v="1"/>
    <n v="2"/>
    <n v="2"/>
    <n v="1"/>
    <n v="1"/>
    <n v="1"/>
    <n v="1"/>
    <n v="0"/>
    <n v="0"/>
    <n v="0"/>
  </r>
  <r>
    <n v="350"/>
    <m/>
    <s v="CONTRACTE TEMPS INDEFINIT"/>
    <x v="1"/>
    <d v="1973-12-08T00:00:00"/>
    <d v="2021-10-01T00:00:00"/>
    <m/>
    <m/>
    <m/>
    <n v="40"/>
    <n v="1125"/>
    <n v="502"/>
    <s v="H"/>
    <s v="Directors de departaments d'operacions d'empreses d'hoteleria"/>
    <m/>
    <x v="0"/>
    <m/>
    <m/>
    <m/>
    <n v="5500"/>
    <n v="66000"/>
    <n v="66000"/>
    <m/>
    <n v="131"/>
    <n v="876"/>
    <n v="0"/>
    <n v="0"/>
    <n v="0"/>
    <n v="66000"/>
    <n v="1007"/>
    <n v="0"/>
    <n v="66000"/>
    <n v="1007"/>
    <n v="0"/>
    <n v="52"/>
    <s v="2_45 A 64"/>
    <n v="67007"/>
    <n v="67007"/>
    <s v="2_52.103,89 euros o més"/>
    <s v="NO"/>
    <s v=""/>
    <n v="1"/>
    <n v="1"/>
    <n v="1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1"/>
    <n v="1"/>
    <n v="1"/>
  </r>
  <r>
    <n v="351"/>
    <m/>
    <s v="CONTRACTE TEMPS INDEFINIT"/>
    <x v="0"/>
    <d v="1977-12-11T00:00:00"/>
    <d v="2022-08-10T00:00:00"/>
    <d v="2025-07-03T00:00:00"/>
    <d v="2024-08-10T00:00:00"/>
    <d v="2025-05-31T00:00:00"/>
    <n v="40"/>
    <n v="5020"/>
    <n v="503"/>
    <s v="H"/>
    <s v="Cambrers, barmans i similars"/>
    <m/>
    <x v="1"/>
    <m/>
    <m/>
    <m/>
    <n v="1642"/>
    <n v="19704"/>
    <n v="19704"/>
    <m/>
    <n v="178"/>
    <n v="739"/>
    <n v="0"/>
    <n v="49"/>
    <n v="0"/>
    <n v="19704"/>
    <n v="917"/>
    <n v="0"/>
    <n v="19704"/>
    <n v="917"/>
    <n v="0"/>
    <n v="48"/>
    <s v="2_45 A 64"/>
    <n v="20621"/>
    <n v="20621"/>
    <s v="0_De 17.367,96 a 34.735,92 euros"/>
    <s v="NO"/>
    <n v="1058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0"/>
    <n v="0"/>
    <n v="0"/>
    <n v="0"/>
    <n v="0"/>
    <n v="0"/>
  </r>
  <r>
    <n v="351"/>
    <m/>
    <s v="CONTRACTE TEMPS INDEFINIT"/>
    <x v="1"/>
    <d v="1977-12-11T00:00:00"/>
    <d v="2022-08-10T00:00:00"/>
    <d v="2025-07-03T00:00:00"/>
    <m/>
    <m/>
    <n v="40"/>
    <n v="5020"/>
    <n v="503"/>
    <s v="H"/>
    <s v="Cambrers, barmans i similars"/>
    <m/>
    <x v="0"/>
    <s v="SI"/>
    <m/>
    <m/>
    <n v="1650"/>
    <n v="19800"/>
    <n v="19800"/>
    <m/>
    <n v="63"/>
    <n v="1069"/>
    <n v="0"/>
    <n v="109"/>
    <n v="0"/>
    <n v="19800"/>
    <n v="1132"/>
    <n v="0"/>
    <n v="19800"/>
    <n v="1132"/>
    <n v="0"/>
    <n v="48"/>
    <s v="2_45 A 64"/>
    <n v="20932"/>
    <n v="20932"/>
    <s v="0_De 17.367,96 a 34.735,92 euros"/>
    <s v="NO"/>
    <n v="1058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0"/>
    <n v="0"/>
    <n v="0"/>
    <n v="0"/>
    <n v="0"/>
    <n v="0"/>
  </r>
  <r>
    <n v="357"/>
    <m/>
    <s v="CONTRACTE TEMPS INDEFINIT"/>
    <x v="0"/>
    <d v="1999-12-12T00:00:00"/>
    <d v="2023-10-01T00:00:00"/>
    <m/>
    <m/>
    <m/>
    <n v="40"/>
    <n v="5020"/>
    <n v="503"/>
    <s v="H"/>
    <s v="Cambrers, barmans i similars"/>
    <m/>
    <x v="0"/>
    <m/>
    <m/>
    <m/>
    <n v="1753"/>
    <n v="21036"/>
    <n v="21036"/>
    <n v="200"/>
    <n v="169"/>
    <n v="1192"/>
    <n v="0"/>
    <n v="71"/>
    <n v="0"/>
    <n v="21036"/>
    <n v="1561"/>
    <n v="0"/>
    <n v="21036"/>
    <n v="1561"/>
    <n v="0"/>
    <n v="26"/>
    <s v="1_25 A 44"/>
    <n v="22597"/>
    <n v="22597"/>
    <s v="0_De 17.367,96 a 34.735,92 euros"/>
    <s v="SI"/>
    <s v=""/>
    <n v="1"/>
    <n v="1"/>
    <n v="1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1"/>
    <n v="1"/>
    <n v="1"/>
  </r>
  <r>
    <n v="364"/>
    <m/>
    <s v="CONTRACTE TEMPS DETERMINAT"/>
    <x v="0"/>
    <d v="1999-12-12T00:00:00"/>
    <d v="2024-11-14T00:00:00"/>
    <d v="2025-06-20T00:00:00"/>
    <m/>
    <m/>
    <n v="40"/>
    <n v="9121"/>
    <n v="502"/>
    <s v="H"/>
    <s v="Personal de neteja d'oficines, hotels (cambrers de planta) i establiments similars"/>
    <m/>
    <x v="0"/>
    <m/>
    <m/>
    <m/>
    <n v="1669"/>
    <n v="20028"/>
    <n v="20028"/>
    <m/>
    <n v="157"/>
    <n v="448"/>
    <n v="0"/>
    <n v="88"/>
    <n v="0"/>
    <n v="20028"/>
    <n v="605"/>
    <n v="0"/>
    <n v="20028"/>
    <n v="605"/>
    <n v="0"/>
    <n v="26"/>
    <s v="1_25 A 44"/>
    <n v="20633"/>
    <n v="20633"/>
    <s v="0_De 17.367,96 a 34.735,92 euros"/>
    <s v="NO"/>
    <m/>
    <n v="1"/>
    <n v="1"/>
    <n v="1"/>
    <n v="1"/>
    <n v="1"/>
    <n v="0"/>
    <n v="0"/>
    <n v="0"/>
    <n v="0"/>
    <n v="0"/>
    <n v="0"/>
    <n v="0"/>
    <n v="1"/>
    <n v="0"/>
    <n v="0"/>
    <n v="0"/>
    <n v="0"/>
    <n v="0"/>
    <n v="171"/>
    <n v="140"/>
    <n v="109"/>
    <n v="79"/>
    <n v="48"/>
    <n v="18"/>
    <n v="0"/>
    <m/>
    <n v="1"/>
    <n v="1"/>
    <n v="1"/>
    <n v="1"/>
    <n v="1"/>
    <n v="2"/>
    <n v="2"/>
    <n v="1"/>
    <n v="1"/>
    <n v="1"/>
    <n v="1"/>
    <n v="0"/>
  </r>
  <r>
    <n v="366"/>
    <m/>
    <s v="CONTRACTE TEMPS DETERMINAT"/>
    <x v="1"/>
    <d v="1971-12-13T00:00:00"/>
    <d v="2024-12-29T00:00:00"/>
    <d v="2025-03-31T00:00:00"/>
    <m/>
    <m/>
    <n v="10"/>
    <n v="9121"/>
    <n v="502"/>
    <s v="H"/>
    <s v="Personal de neteja d'oficines, hotels (cambrers de planta) i establiments similars"/>
    <m/>
    <x v="0"/>
    <m/>
    <m/>
    <m/>
    <n v="1806"/>
    <n v="5418"/>
    <n v="21672"/>
    <m/>
    <n v="125"/>
    <n v="688"/>
    <n v="0"/>
    <n v="71"/>
    <n v="0"/>
    <n v="5418"/>
    <n v="813"/>
    <n v="0"/>
    <n v="21672"/>
    <n v="813"/>
    <n v="0"/>
    <n v="54"/>
    <s v="2_45 A 64"/>
    <n v="6231"/>
    <n v="22485"/>
    <s v="0_De 17.367,96 a 34.735,92 euros"/>
    <s v="NO"/>
    <m/>
    <n v="1"/>
    <n v="1"/>
    <n v="1"/>
    <n v="0"/>
    <n v="0"/>
    <n v="0"/>
    <n v="0"/>
    <n v="0"/>
    <n v="0"/>
    <n v="0"/>
    <n v="0"/>
    <n v="0"/>
    <n v="1"/>
    <n v="0"/>
    <n v="0"/>
    <n v="0"/>
    <n v="93"/>
    <n v="93"/>
    <n v="90"/>
    <n v="59"/>
    <n v="28"/>
    <n v="0"/>
    <n v="0"/>
    <n v="0"/>
    <n v="0"/>
    <m/>
    <n v="1"/>
    <n v="1"/>
    <n v="1"/>
    <n v="1"/>
    <n v="1"/>
    <n v="1"/>
    <n v="1"/>
    <n v="1"/>
    <n v="0"/>
    <n v="0"/>
    <n v="0"/>
    <n v="0"/>
  </r>
  <r>
    <n v="371"/>
    <m/>
    <s v="CONTRACTE TEMPS INDEFINIT"/>
    <x v="1"/>
    <d v="1978-12-09T00:00:00"/>
    <d v="2022-11-02T00:00:00"/>
    <m/>
    <d v="2024-11-02T00:00:00"/>
    <d v="2025-05-31T00:00:00"/>
    <n v="40"/>
    <n v="5010"/>
    <n v="502"/>
    <s v="H"/>
    <s v="Cuiners i altres preparadors de menjars"/>
    <m/>
    <x v="1"/>
    <m/>
    <m/>
    <m/>
    <n v="2600"/>
    <n v="31200"/>
    <n v="31200"/>
    <n v="100"/>
    <n v="82"/>
    <n v="768"/>
    <n v="0"/>
    <n v="51"/>
    <n v="0"/>
    <n v="31200"/>
    <n v="950"/>
    <n v="0"/>
    <n v="31200"/>
    <n v="950"/>
    <n v="0"/>
    <n v="47"/>
    <s v="2_45 A 64"/>
    <n v="32150"/>
    <n v="32150"/>
    <s v="0_De 17.367,96 a 34.735,92 euros"/>
    <s v="SI"/>
    <s v=""/>
    <n v="1"/>
    <n v="1"/>
    <n v="1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1"/>
    <n v="1"/>
    <n v="1"/>
  </r>
  <r>
    <n v="371"/>
    <m/>
    <s v="CONTRACTE TEMPS INDEFINIT"/>
    <x v="1"/>
    <d v="1978-12-09T00:00:00"/>
    <d v="2022-11-02T00:00:00"/>
    <m/>
    <m/>
    <m/>
    <n v="40"/>
    <n v="5010"/>
    <n v="502"/>
    <s v="H"/>
    <s v="Cuiners i altres preparadors de menjars"/>
    <m/>
    <x v="0"/>
    <s v="SI"/>
    <m/>
    <m/>
    <n v="3500"/>
    <n v="42000"/>
    <n v="42000"/>
    <m/>
    <n v="147"/>
    <n v="453"/>
    <n v="0"/>
    <n v="78"/>
    <n v="0"/>
    <n v="42000"/>
    <n v="600"/>
    <n v="0"/>
    <n v="42000"/>
    <n v="600"/>
    <n v="0"/>
    <n v="47"/>
    <s v="2_45 A 64"/>
    <n v="42600"/>
    <n v="42600"/>
    <s v="1_De 34.735,93 a 52.103,88 euros"/>
    <s v="NO"/>
    <s v=""/>
    <n v="1"/>
    <n v="1"/>
    <n v="1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1"/>
    <n v="1"/>
    <n v="1"/>
  </r>
  <r>
    <n v="372"/>
    <m/>
    <s v="CONTRACTE TEMPS INDEFINIT"/>
    <x v="1"/>
    <d v="1973-12-12T00:00:00"/>
    <d v="2021-08-26T00:00:00"/>
    <m/>
    <m/>
    <m/>
    <n v="32"/>
    <n v="5010"/>
    <n v="430"/>
    <s v="G"/>
    <s v="Cuiners i altres preparadors de menjars"/>
    <m/>
    <x v="0"/>
    <m/>
    <m/>
    <m/>
    <n v="1663.14"/>
    <n v="15966.144"/>
    <n v="19957.68"/>
    <m/>
    <n v="94"/>
    <n v="461"/>
    <n v="0"/>
    <n v="51"/>
    <n v="0"/>
    <n v="15966.144"/>
    <n v="555"/>
    <n v="0"/>
    <n v="19957.68"/>
    <n v="555"/>
    <n v="0"/>
    <n v="52"/>
    <s v="2_45 A 64"/>
    <n v="16521.144"/>
    <n v="20512.68"/>
    <s v="0_De 17.367,96 a 34.735,92 euros"/>
    <s v="NO"/>
    <s v=""/>
    <n v="1"/>
    <n v="1"/>
    <n v="1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1"/>
    <n v="1"/>
    <n v="1"/>
  </r>
  <r>
    <n v="373"/>
    <m/>
    <s v="CONTRACTE TEMPS INDEFINIT"/>
    <x v="1"/>
    <d v="1982-12-10T00:00:00"/>
    <d v="2022-11-02T00:00:00"/>
    <d v="2025-05-15T00:00:00"/>
    <m/>
    <m/>
    <n v="40"/>
    <n v="5020"/>
    <n v="430"/>
    <s v="G"/>
    <s v="Cambrers, barmans i similars"/>
    <m/>
    <x v="0"/>
    <m/>
    <m/>
    <m/>
    <n v="1511.47"/>
    <n v="18137.64"/>
    <n v="18137.64"/>
    <m/>
    <n v="119"/>
    <n v="1174"/>
    <n v="0"/>
    <n v="68"/>
    <n v="0"/>
    <n v="18137.64"/>
    <n v="1293"/>
    <n v="0"/>
    <n v="18137.64"/>
    <n v="1293"/>
    <n v="0"/>
    <n v="43"/>
    <s v="1_25 A 44"/>
    <n v="19430.64"/>
    <n v="19430.64"/>
    <s v="0_De 17.367,96 a 34.735,92 euros"/>
    <s v="NO"/>
    <n v="925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1"/>
    <n v="1"/>
    <n v="1"/>
    <n v="1"/>
    <n v="0"/>
    <n v="0"/>
    <n v="0"/>
    <n v="0"/>
    <n v="0"/>
    <n v="0"/>
    <n v="0"/>
    <n v="0"/>
  </r>
  <r>
    <n v="378"/>
    <m/>
    <s v="CONTRACTE TEMPS DETERMINAT"/>
    <x v="1"/>
    <d v="1982-12-10T00:00:00"/>
    <d v="2025-01-08T00:00:00"/>
    <d v="2025-06-15T00:00:00"/>
    <m/>
    <m/>
    <n v="10"/>
    <n v="5010"/>
    <n v="912"/>
    <s v="S"/>
    <s v="Cuiners i altres preparadors de menjars"/>
    <m/>
    <x v="0"/>
    <m/>
    <m/>
    <m/>
    <n v="1817"/>
    <n v="5451"/>
    <n v="21804"/>
    <m/>
    <n v="162"/>
    <n v="221"/>
    <n v="0"/>
    <n v="100"/>
    <n v="0"/>
    <n v="5451"/>
    <n v="383"/>
    <n v="0"/>
    <n v="21804"/>
    <n v="383"/>
    <n v="0"/>
    <n v="43"/>
    <s v="1_25 A 44"/>
    <n v="5834"/>
    <n v="22187"/>
    <s v="0_De 17.367,96 a 34.735,92 euros"/>
    <s v="NO"/>
    <m/>
    <n v="1"/>
    <n v="1"/>
    <n v="1"/>
    <n v="1"/>
    <n v="1"/>
    <n v="0"/>
    <n v="0"/>
    <n v="0"/>
    <n v="0"/>
    <n v="0"/>
    <n v="0"/>
    <n v="0"/>
    <n v="1"/>
    <n v="0"/>
    <n v="0"/>
    <n v="0"/>
    <n v="0"/>
    <n v="0"/>
    <n v="159"/>
    <n v="135"/>
    <n v="104"/>
    <n v="74"/>
    <n v="43"/>
    <n v="13"/>
    <n v="0"/>
    <m/>
    <n v="1"/>
    <n v="1"/>
    <n v="1"/>
    <n v="1"/>
    <n v="1"/>
    <n v="2"/>
    <n v="1"/>
    <n v="1"/>
    <n v="1"/>
    <n v="1"/>
    <n v="1"/>
    <n v="0"/>
  </r>
  <r>
    <n v="438"/>
    <m/>
    <s v="CONTRACTE TEMPS DETERMINAT"/>
    <x v="1"/>
    <d v="1981-12-10T00:00:00"/>
    <d v="2024-12-27T00:00:00"/>
    <d v="2025-02-28T00:00:00"/>
    <m/>
    <m/>
    <n v="10"/>
    <n v="5020"/>
    <n v="912"/>
    <s v="S"/>
    <s v="Cambrers, barmans i similars"/>
    <m/>
    <x v="0"/>
    <m/>
    <m/>
    <m/>
    <n v="1734"/>
    <n v="5201.9999999999991"/>
    <n v="20808"/>
    <m/>
    <n v="142"/>
    <n v="245"/>
    <n v="0"/>
    <n v="59"/>
    <n v="0"/>
    <n v="5201.9999999999991"/>
    <n v="387"/>
    <n v="0"/>
    <n v="20808"/>
    <n v="387"/>
    <n v="0"/>
    <n v="44"/>
    <s v="1_25 A 44"/>
    <n v="5588.9999999999991"/>
    <n v="21195"/>
    <s v="0_De 17.367,96 a 34.735,92 euros"/>
    <s v="NO"/>
    <m/>
    <n v="1"/>
    <n v="1"/>
    <n v="0"/>
    <n v="0"/>
    <n v="0"/>
    <n v="0"/>
    <n v="0"/>
    <n v="0"/>
    <n v="0"/>
    <n v="0"/>
    <n v="0"/>
    <n v="0"/>
    <n v="1"/>
    <n v="0"/>
    <n v="0"/>
    <n v="64"/>
    <n v="64"/>
    <n v="64"/>
    <n v="59"/>
    <n v="28"/>
    <n v="0"/>
    <n v="0"/>
    <n v="0"/>
    <n v="0"/>
    <n v="0"/>
    <m/>
    <n v="1"/>
    <n v="1"/>
    <n v="1"/>
    <n v="1"/>
    <n v="1"/>
    <n v="1"/>
    <n v="1"/>
    <n v="0"/>
    <n v="0"/>
    <n v="0"/>
    <n v="0"/>
    <n v="0"/>
  </r>
  <r>
    <n v="439"/>
    <m/>
    <s v="CONTRACTE TEMPS INDEFINIT"/>
    <x v="1"/>
    <d v="1981-12-10T00:00:00"/>
    <d v="2024-12-04T00:00:00"/>
    <d v="2025-05-30T00:00:00"/>
    <m/>
    <m/>
    <n v="40"/>
    <n v="5020"/>
    <n v="912"/>
    <s v="S"/>
    <s v="Cambrers, barmans i similars"/>
    <m/>
    <x v="0"/>
    <m/>
    <m/>
    <m/>
    <n v="1566"/>
    <n v="18792"/>
    <n v="18792"/>
    <m/>
    <n v="73"/>
    <n v="612"/>
    <n v="0"/>
    <n v="42"/>
    <n v="0"/>
    <n v="18792"/>
    <n v="685"/>
    <n v="0"/>
    <n v="18792"/>
    <n v="685"/>
    <n v="0"/>
    <n v="44"/>
    <s v="1_25 A 44"/>
    <n v="19477"/>
    <n v="19477"/>
    <s v="0_De 17.367,96 a 34.735,92 euros"/>
    <s v="NO"/>
    <n v="177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1"/>
    <n v="1"/>
    <n v="1"/>
    <n v="1"/>
    <n v="0"/>
    <n v="0"/>
    <n v="0"/>
    <n v="0"/>
    <n v="0"/>
    <n v="0"/>
    <n v="0"/>
    <n v="0"/>
  </r>
  <r>
    <n v="440"/>
    <m/>
    <s v="CONTRACTE TEMPS INDEFINIT"/>
    <x v="0"/>
    <d v="1991-12-08T00:00:00"/>
    <d v="2023-02-19T00:00:00"/>
    <d v="2025-10-20T00:00:00"/>
    <m/>
    <m/>
    <n v="40"/>
    <n v="5020"/>
    <n v="501"/>
    <s v="H"/>
    <s v="Cambrers, barmans i similars"/>
    <m/>
    <x v="0"/>
    <m/>
    <m/>
    <m/>
    <n v="1706"/>
    <n v="20472"/>
    <n v="20472"/>
    <m/>
    <n v="146"/>
    <n v="512"/>
    <n v="0"/>
    <n v="43"/>
    <n v="0"/>
    <n v="20472"/>
    <n v="658"/>
    <n v="0"/>
    <n v="20472"/>
    <n v="658"/>
    <n v="0"/>
    <n v="34"/>
    <s v="1_25 A 44"/>
    <n v="21130"/>
    <n v="21130"/>
    <s v="0_De 17.367,96 a 34.735,92 euros"/>
    <s v="NO"/>
    <n v="974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0"/>
    <n v="0"/>
    <n v="0"/>
  </r>
  <r>
    <n v="456"/>
    <m/>
    <s v="CONTRACTE TEMPS INDEFINIT"/>
    <x v="1"/>
    <d v="1982-12-10T00:00:00"/>
    <d v="2023-04-29T00:00:00"/>
    <m/>
    <m/>
    <m/>
    <n v="40"/>
    <n v="5010"/>
    <n v="501"/>
    <s v="H"/>
    <s v="Cuiners i altres preparadors de menjars"/>
    <m/>
    <x v="0"/>
    <m/>
    <m/>
    <m/>
    <n v="1529"/>
    <n v="18348"/>
    <n v="18348"/>
    <m/>
    <n v="177"/>
    <n v="515"/>
    <n v="0"/>
    <n v="91"/>
    <n v="0"/>
    <n v="18348"/>
    <n v="692"/>
    <n v="0"/>
    <n v="18348"/>
    <n v="692"/>
    <n v="0"/>
    <n v="43"/>
    <s v="1_25 A 44"/>
    <n v="19040"/>
    <n v="19040"/>
    <s v="0_De 17.367,96 a 34.735,92 euros"/>
    <s v="NO"/>
    <s v=""/>
    <n v="1"/>
    <n v="1"/>
    <n v="1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1"/>
    <n v="1"/>
    <n v="1"/>
  </r>
  <r>
    <n v="468"/>
    <m/>
    <s v="CONTRACTE TEMPS DETERMINAT"/>
    <x v="1"/>
    <d v="1984-12-09T00:00:00"/>
    <d v="2025-05-10T00:00:00"/>
    <d v="2025-09-15T00:00:00"/>
    <d v="2025-05-10T00:00:00"/>
    <d v="2025-06-02T00:00:00"/>
    <n v="10"/>
    <n v="5020"/>
    <n v="501"/>
    <s v="H"/>
    <s v="Cambrers, barmans i similars"/>
    <m/>
    <x v="1"/>
    <m/>
    <m/>
    <m/>
    <n v="1831"/>
    <n v="5493"/>
    <n v="21972"/>
    <m/>
    <n v="59"/>
    <n v="289"/>
    <n v="0"/>
    <n v="94"/>
    <n v="0"/>
    <n v="5493"/>
    <n v="348"/>
    <n v="0"/>
    <n v="21972"/>
    <n v="348"/>
    <n v="0"/>
    <n v="41"/>
    <s v="1_25 A 44"/>
    <n v="5841"/>
    <n v="22320"/>
    <s v="0_De 17.367,96 a 34.735,92 euros"/>
    <s v="NO"/>
    <m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129"/>
    <n v="129"/>
    <n v="105"/>
    <n v="74"/>
    <m/>
    <n v="0"/>
    <n v="0"/>
    <n v="0"/>
    <n v="0"/>
    <n v="1"/>
    <n v="1"/>
    <n v="1"/>
    <n v="1"/>
    <n v="1"/>
    <n v="1"/>
    <n v="1"/>
    <n v="1"/>
  </r>
  <r>
    <n v="468"/>
    <m/>
    <s v="CONTRACTE TEMPS DETERMINAT"/>
    <x v="0"/>
    <d v="1984-12-09T00:00:00"/>
    <d v="2025-05-10T00:00:00"/>
    <d v="2025-09-15T00:00:00"/>
    <m/>
    <m/>
    <n v="40"/>
    <n v="5020"/>
    <n v="502"/>
    <s v="H"/>
    <s v="Cambrers, barmans i similars"/>
    <m/>
    <x v="0"/>
    <s v="SI"/>
    <m/>
    <m/>
    <n v="1950"/>
    <n v="23400"/>
    <n v="23400"/>
    <m/>
    <n v="172"/>
    <n v="371"/>
    <n v="0"/>
    <n v="47"/>
    <n v="0"/>
    <n v="23400"/>
    <n v="543"/>
    <n v="0"/>
    <n v="23400"/>
    <n v="543"/>
    <n v="0"/>
    <n v="41"/>
    <s v="1_25 A 44"/>
    <n v="23943"/>
    <n v="23943"/>
    <s v="0_De 17.367,96 a 34.735,92 euros"/>
    <s v="NO"/>
    <m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129"/>
    <n v="129"/>
    <n v="105"/>
    <n v="74"/>
    <m/>
    <n v="0"/>
    <n v="0"/>
    <n v="0"/>
    <n v="0"/>
    <n v="1"/>
    <n v="1"/>
    <n v="1"/>
    <n v="1"/>
    <n v="1"/>
    <n v="1"/>
    <n v="1"/>
    <n v="1"/>
  </r>
  <r>
    <n v="474"/>
    <m/>
    <s v="CONTRACTE TEMPS INDEFINIT"/>
    <x v="1"/>
    <d v="1988-12-08T00:00:00"/>
    <d v="2023-06-10T00:00:00"/>
    <m/>
    <d v="2025-06-10T00:00:00"/>
    <d v="2025-08-13T00:00:00"/>
    <n v="40"/>
    <n v="5020"/>
    <n v="502"/>
    <s v="H"/>
    <s v="Cambrers, barmans i similars"/>
    <m/>
    <x v="1"/>
    <m/>
    <m/>
    <m/>
    <n v="1464"/>
    <n v="17568"/>
    <n v="17568"/>
    <m/>
    <n v="81"/>
    <n v="1166"/>
    <n v="0"/>
    <n v="63"/>
    <n v="0"/>
    <n v="17568"/>
    <n v="1247"/>
    <n v="0"/>
    <n v="17568"/>
    <n v="1247"/>
    <n v="0"/>
    <n v="37"/>
    <s v="1_25 A 44"/>
    <n v="18815"/>
    <n v="18815"/>
    <s v="0_De 17.367,96 a 34.735,92 euros"/>
    <s v="NO"/>
    <s v=""/>
    <n v="1"/>
    <n v="1"/>
    <n v="1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1"/>
    <n v="1"/>
    <n v="1"/>
  </r>
  <r>
    <n v="474"/>
    <m/>
    <s v="CONTRACTE TEMPS INDEFINIT"/>
    <x v="1"/>
    <d v="1988-12-08T00:00:00"/>
    <d v="2023-06-10T00:00:00"/>
    <m/>
    <m/>
    <m/>
    <n v="40"/>
    <n v="5020"/>
    <n v="501"/>
    <s v="H"/>
    <s v="Cambrers, barmans i similars"/>
    <m/>
    <x v="0"/>
    <m/>
    <m/>
    <m/>
    <n v="1670"/>
    <n v="20040"/>
    <n v="20040"/>
    <m/>
    <n v="92"/>
    <n v="351"/>
    <n v="0"/>
    <n v="58"/>
    <n v="0"/>
    <n v="20040"/>
    <n v="443"/>
    <n v="0"/>
    <n v="20040"/>
    <n v="443"/>
    <n v="0"/>
    <n v="37"/>
    <s v="1_25 A 44"/>
    <n v="20483"/>
    <n v="20483"/>
    <s v="0_De 17.367,96 a 34.735,92 euros"/>
    <s v="NO"/>
    <s v=""/>
    <n v="1"/>
    <n v="1"/>
    <n v="1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1"/>
    <n v="1"/>
    <n v="1"/>
  </r>
  <r>
    <n v="475"/>
    <m/>
    <s v="CONTRACTE TEMPS INDEFINIT"/>
    <x v="0"/>
    <d v="1971-12-13T00:00:00"/>
    <d v="2023-06-17T00:00:00"/>
    <d v="2025-09-30T00:00:00"/>
    <d v="2025-06-17T00:00:00"/>
    <d v="2025-08-26T00:00:00"/>
    <n v="40"/>
    <n v="9121"/>
    <n v="503"/>
    <s v="H"/>
    <s v="Personal de neteja d'oficines, hotels (cambrers de planta) i establiments similars"/>
    <m/>
    <x v="1"/>
    <m/>
    <m/>
    <m/>
    <n v="1755"/>
    <n v="21060"/>
    <n v="21060"/>
    <n v="200"/>
    <n v="188"/>
    <n v="729"/>
    <n v="0"/>
    <n v="110"/>
    <n v="0"/>
    <n v="21060"/>
    <n v="1117"/>
    <n v="0"/>
    <n v="21060"/>
    <n v="1117"/>
    <n v="0"/>
    <n v="54"/>
    <s v="2_45 A 64"/>
    <n v="22177"/>
    <n v="22177"/>
    <s v="0_De 17.367,96 a 34.735,92 euros"/>
    <s v="SI"/>
    <n v="836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0"/>
    <n v="0"/>
    <n v="0"/>
  </r>
  <r>
    <n v="475"/>
    <m/>
    <s v="CONTRACTE TEMPS INDEFINIT"/>
    <x v="1"/>
    <d v="1971-12-13T00:00:00"/>
    <d v="2023-06-17T00:00:00"/>
    <d v="2025-09-30T00:00:00"/>
    <m/>
    <m/>
    <n v="40"/>
    <n v="5010"/>
    <n v="502"/>
    <s v="H"/>
    <s v="Cuiners i altres preparadors de menjars"/>
    <m/>
    <x v="0"/>
    <s v="SI"/>
    <s v="SI"/>
    <m/>
    <n v="1650"/>
    <n v="19800"/>
    <n v="19800"/>
    <m/>
    <n v="73"/>
    <n v="1152"/>
    <n v="0"/>
    <n v="116"/>
    <n v="0"/>
    <n v="19800"/>
    <n v="1225"/>
    <n v="0"/>
    <n v="19800"/>
    <n v="1225"/>
    <n v="0"/>
    <n v="54"/>
    <s v="2_45 A 64"/>
    <n v="21025"/>
    <n v="21025"/>
    <s v="0_De 17.367,96 a 34.735,92 euros"/>
    <s v="NO"/>
    <n v="836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0"/>
    <n v="0"/>
    <n v="0"/>
  </r>
  <r>
    <n v="483"/>
    <m/>
    <s v="CONTRACTE TEMPS DETERMINAT"/>
    <x v="1"/>
    <d v="1998-12-06T00:00:00"/>
    <d v="2025-07-01T00:00:00"/>
    <d v="2025-09-15T00:00:00"/>
    <d v="2025-07-01T00:00:00"/>
    <d v="2025-08-31T00:00:00"/>
    <n v="40"/>
    <n v="5010"/>
    <n v="502"/>
    <s v="H"/>
    <s v="Cuiners i altres preparadors de menjars"/>
    <m/>
    <x v="1"/>
    <m/>
    <m/>
    <m/>
    <n v="1559"/>
    <n v="18708"/>
    <n v="18708"/>
    <m/>
    <n v="191"/>
    <n v="222"/>
    <n v="0"/>
    <n v="62"/>
    <n v="0"/>
    <n v="18708"/>
    <n v="413"/>
    <n v="0"/>
    <n v="18708"/>
    <n v="413"/>
    <n v="0"/>
    <n v="27"/>
    <s v="1_25 A 44"/>
    <n v="19121"/>
    <n v="19121"/>
    <s v="0_De 17.367,96 a 34.735,92 euros"/>
    <s v="NO"/>
    <m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77"/>
    <n v="77"/>
    <n v="77"/>
    <n v="74"/>
    <m/>
    <n v="0"/>
    <n v="0"/>
    <n v="0"/>
    <n v="0"/>
    <n v="0"/>
    <n v="0"/>
    <n v="1"/>
    <n v="1"/>
    <n v="1"/>
    <n v="1"/>
    <n v="1"/>
    <n v="1"/>
  </r>
  <r>
    <n v="483"/>
    <m/>
    <s v="CONTRACTE TEMPS DETERMINAT"/>
    <x v="1"/>
    <d v="1998-12-06T00:00:00"/>
    <d v="2025-07-01T00:00:00"/>
    <d v="2025-09-15T00:00:00"/>
    <m/>
    <m/>
    <n v="40"/>
    <n v="5010"/>
    <n v="502"/>
    <s v="H"/>
    <s v="Cuiners i altres preparadors de menjars"/>
    <m/>
    <x v="0"/>
    <m/>
    <m/>
    <m/>
    <n v="1662"/>
    <n v="19944"/>
    <n v="19944"/>
    <n v="100"/>
    <n v="58"/>
    <n v="897"/>
    <n v="0"/>
    <n v="54"/>
    <n v="0"/>
    <n v="19944"/>
    <n v="1055"/>
    <n v="0"/>
    <n v="19944"/>
    <n v="1055"/>
    <n v="0"/>
    <n v="27"/>
    <s v="1_25 A 44"/>
    <n v="20999"/>
    <n v="20999"/>
    <s v="0_De 17.367,96 a 34.735,92 euros"/>
    <s v="SI"/>
    <m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77"/>
    <n v="77"/>
    <n v="77"/>
    <n v="74"/>
    <m/>
    <n v="0"/>
    <n v="0"/>
    <n v="0"/>
    <n v="0"/>
    <n v="0"/>
    <n v="0"/>
    <n v="1"/>
    <n v="1"/>
    <n v="1"/>
    <n v="1"/>
    <n v="1"/>
    <n v="1"/>
  </r>
  <r>
    <n v="484"/>
    <m/>
    <s v="CONTRACTE TEMPS DETERMINAT"/>
    <x v="1"/>
    <d v="1983-03-11T00:00:00"/>
    <d v="2025-07-01T00:00:00"/>
    <d v="2025-09-15T00:00:00"/>
    <m/>
    <m/>
    <n v="10"/>
    <n v="9121"/>
    <n v="502"/>
    <s v="H"/>
    <s v="Personal de neteja d'oficines, hotels (cambrers de planta) i establiments similars"/>
    <m/>
    <x v="0"/>
    <m/>
    <m/>
    <m/>
    <n v="1793"/>
    <n v="5379"/>
    <n v="21516"/>
    <m/>
    <n v="145"/>
    <n v="152"/>
    <n v="0"/>
    <n v="57"/>
    <n v="0"/>
    <n v="5379"/>
    <n v="297"/>
    <n v="0"/>
    <n v="21516"/>
    <n v="297"/>
    <n v="0"/>
    <n v="42"/>
    <s v="1_25 A 44"/>
    <n v="5676"/>
    <n v="21813"/>
    <s v="0_De 17.367,96 a 34.735,92 euros"/>
    <s v="NO"/>
    <m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77"/>
    <n v="77"/>
    <n v="77"/>
    <n v="74"/>
    <m/>
    <n v="0"/>
    <n v="0"/>
    <n v="0"/>
    <n v="0"/>
    <n v="0"/>
    <n v="0"/>
    <n v="1"/>
    <n v="1"/>
    <n v="1"/>
    <n v="1"/>
    <n v="1"/>
    <n v="1"/>
  </r>
  <r>
    <n v="485"/>
    <m/>
    <s v="CONTRACTE TEMPS DETERMINAT"/>
    <x v="1"/>
    <d v="1987-08-25T00:00:00"/>
    <d v="2025-07-01T00:00:00"/>
    <d v="2025-09-15T00:00:00"/>
    <m/>
    <m/>
    <n v="10"/>
    <n v="9121"/>
    <n v="430"/>
    <s v="G"/>
    <s v="Personal de neteja d'oficines, hotels (cambrers de planta) i establiments similars"/>
    <m/>
    <x v="0"/>
    <m/>
    <m/>
    <m/>
    <n v="1805"/>
    <n v="5415"/>
    <n v="21660"/>
    <m/>
    <n v="99"/>
    <n v="132"/>
    <n v="0"/>
    <n v="52"/>
    <n v="0"/>
    <n v="5415"/>
    <n v="231"/>
    <n v="0"/>
    <n v="21660"/>
    <n v="231"/>
    <n v="0"/>
    <n v="38"/>
    <s v="1_25 A 44"/>
    <n v="5646"/>
    <n v="21891"/>
    <s v="0_De 17.367,96 a 34.735,92 euros"/>
    <s v="NO"/>
    <m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77"/>
    <n v="77"/>
    <n v="77"/>
    <n v="74"/>
    <m/>
    <n v="0"/>
    <n v="0"/>
    <n v="0"/>
    <n v="0"/>
    <n v="0"/>
    <n v="0"/>
    <n v="1"/>
    <n v="1"/>
    <n v="1"/>
    <n v="1"/>
    <n v="1"/>
    <n v="1"/>
  </r>
  <r>
    <n v="489"/>
    <m/>
    <s v="CONTRACTE TEMPS DETERMINAT"/>
    <x v="0"/>
    <d v="1984-05-27T00:00:00"/>
    <d v="2025-07-01T00:00:00"/>
    <d v="2025-09-30T00:00:00"/>
    <m/>
    <m/>
    <n v="40"/>
    <n v="9121"/>
    <n v="430"/>
    <s v="G"/>
    <s v="Personal de neteja d'oficines, hotels (cambrers de planta) i establiments similars"/>
    <m/>
    <x v="0"/>
    <m/>
    <m/>
    <m/>
    <n v="1597"/>
    <n v="19164"/>
    <n v="19164"/>
    <m/>
    <n v="89"/>
    <n v="242"/>
    <n v="0"/>
    <n v="80"/>
    <n v="0"/>
    <n v="19164"/>
    <n v="331"/>
    <n v="0"/>
    <n v="19164"/>
    <n v="331"/>
    <n v="0"/>
    <n v="41"/>
    <s v="1_25 A 44"/>
    <n v="19495"/>
    <n v="19495"/>
    <s v="0_De 17.367,96 a 34.735,92 euros"/>
    <s v="NO"/>
    <m/>
    <n v="0"/>
    <n v="0"/>
    <n v="0"/>
    <n v="0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92"/>
    <n v="92"/>
    <n v="89"/>
    <m/>
    <n v="0"/>
    <n v="0"/>
    <n v="0"/>
    <n v="0"/>
    <n v="0"/>
    <n v="0"/>
    <n v="1"/>
    <n v="1"/>
    <n v="1"/>
    <n v="1"/>
    <n v="1"/>
    <n v="1"/>
  </r>
  <r>
    <n v="492"/>
    <m/>
    <s v="CONTRACTE TEMPS DETERMINAT"/>
    <x v="0"/>
    <d v="1998-05-14T00:00:00"/>
    <d v="2025-07-15T00:00:00"/>
    <d v="2025-10-31T00:00:00"/>
    <m/>
    <m/>
    <n v="40"/>
    <n v="9121"/>
    <n v="912"/>
    <s v="S"/>
    <s v="Personal de neteja d'oficines, hotels (cambrers de planta) i establiments similars"/>
    <m/>
    <x v="0"/>
    <m/>
    <m/>
    <m/>
    <n v="1672"/>
    <n v="20064"/>
    <n v="20064"/>
    <m/>
    <n v="57"/>
    <n v="1107"/>
    <n v="0"/>
    <n v="102"/>
    <n v="0"/>
    <n v="20064"/>
    <n v="1164"/>
    <n v="0"/>
    <n v="20064"/>
    <n v="1164"/>
    <n v="0"/>
    <n v="27"/>
    <s v="1_25 A 44"/>
    <n v="21228"/>
    <n v="21228"/>
    <s v="0_De 17.367,96 a 34.735,92 euros"/>
    <s v="NO"/>
    <m/>
    <n v="0"/>
    <n v="0"/>
    <n v="0"/>
    <n v="0"/>
    <n v="0"/>
    <n v="0"/>
    <n v="1"/>
    <n v="1"/>
    <n v="1"/>
    <n v="1"/>
    <n v="0"/>
    <n v="0"/>
    <n v="1"/>
    <n v="0"/>
    <n v="0"/>
    <n v="0"/>
    <n v="0"/>
    <n v="0"/>
    <n v="0"/>
    <n v="0"/>
    <n v="0"/>
    <n v="0"/>
    <n v="0"/>
    <n v="109"/>
    <n v="109"/>
    <m/>
    <n v="0"/>
    <n v="0"/>
    <n v="0"/>
    <n v="0"/>
    <n v="0"/>
    <n v="0"/>
    <n v="1"/>
    <n v="1"/>
    <n v="1"/>
    <n v="1"/>
    <n v="1"/>
    <n v="1"/>
  </r>
  <r>
    <n v="494"/>
    <m/>
    <s v="CONTRACTE TEMPS DETERMINAT"/>
    <x v="1"/>
    <d v="1997-09-24T00:00:00"/>
    <d v="2025-07-26T00:00:00"/>
    <d v="2025-10-25T00:00:00"/>
    <m/>
    <m/>
    <n v="10"/>
    <n v="9121"/>
    <n v="912"/>
    <s v="S"/>
    <s v="Personal de neteja d'oficines, hotels (cambrers de planta) i establiments similars"/>
    <m/>
    <x v="0"/>
    <m/>
    <m/>
    <m/>
    <n v="1818"/>
    <n v="5454"/>
    <n v="21816"/>
    <m/>
    <n v="52"/>
    <n v="768"/>
    <n v="0"/>
    <n v="94"/>
    <n v="0"/>
    <n v="5454"/>
    <n v="820"/>
    <n v="0"/>
    <n v="21816"/>
    <n v="820"/>
    <n v="0"/>
    <n v="28"/>
    <s v="1_25 A 44"/>
    <n v="6274"/>
    <n v="22636"/>
    <s v="0_De 17.367,96 a 34.735,92 euros"/>
    <s v="NO"/>
    <m/>
    <n v="0"/>
    <n v="0"/>
    <n v="0"/>
    <n v="0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92"/>
    <n v="92"/>
    <n v="92"/>
    <m/>
    <n v="0"/>
    <n v="0"/>
    <n v="0"/>
    <n v="0"/>
    <n v="0"/>
    <n v="0"/>
    <n v="1"/>
    <n v="1"/>
    <n v="1"/>
    <n v="1"/>
    <n v="1"/>
    <n v="1"/>
  </r>
  <r>
    <n v="500"/>
    <m/>
    <s v="CONTRACTE TEMPS INDEFINIT"/>
    <x v="0"/>
    <d v="1992-01-07T00:00:00"/>
    <d v="2024-07-30T00:00:00"/>
    <m/>
    <m/>
    <m/>
    <n v="10"/>
    <n v="9121"/>
    <n v="912"/>
    <s v="S"/>
    <s v="Personal de neteja d'oficines, hotels (cambrers de planta) i establiments similars"/>
    <m/>
    <x v="0"/>
    <m/>
    <m/>
    <m/>
    <n v="1747"/>
    <n v="5241"/>
    <n v="20964"/>
    <m/>
    <n v="138"/>
    <n v="815"/>
    <n v="0"/>
    <n v="99"/>
    <n v="0"/>
    <n v="5241"/>
    <n v="953"/>
    <n v="0"/>
    <n v="20964"/>
    <n v="953"/>
    <n v="0"/>
    <n v="33"/>
    <s v="1_25 A 44"/>
    <n v="6194"/>
    <n v="21917"/>
    <s v="0_De 17.367,96 a 34.735,92 euros"/>
    <s v="NO"/>
    <m/>
    <n v="1"/>
    <n v="1"/>
    <n v="1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1"/>
    <n v="1"/>
    <n v="1"/>
  </r>
  <r>
    <n v="504"/>
    <m/>
    <s v="CONTRACTE TEMPS DETERMINAT"/>
    <x v="0"/>
    <d v="1998-11-29T00:00:00"/>
    <d v="2025-08-02T00:00:00"/>
    <d v="2025-10-31T00:00:00"/>
    <m/>
    <m/>
    <n v="10"/>
    <n v="5020"/>
    <n v="501"/>
    <s v="H"/>
    <s v="Cambrers, barmans i similars"/>
    <m/>
    <x v="0"/>
    <m/>
    <m/>
    <m/>
    <n v="1788"/>
    <n v="5364"/>
    <n v="21456"/>
    <m/>
    <n v="100"/>
    <n v="655"/>
    <n v="0"/>
    <n v="100"/>
    <n v="0"/>
    <n v="5364"/>
    <n v="755"/>
    <n v="0"/>
    <n v="21456"/>
    <n v="755"/>
    <n v="0"/>
    <n v="27"/>
    <s v="1_25 A 44"/>
    <n v="6119"/>
    <n v="22211"/>
    <s v="0_De 17.367,96 a 34.735,92 euros"/>
    <s v="NO"/>
    <m/>
    <n v="0"/>
    <n v="0"/>
    <n v="0"/>
    <n v="0"/>
    <n v="0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91"/>
    <n v="91"/>
    <m/>
    <n v="0"/>
    <n v="0"/>
    <n v="0"/>
    <n v="0"/>
    <n v="0"/>
    <n v="0"/>
    <n v="0"/>
    <n v="1"/>
    <n v="1"/>
    <n v="1"/>
    <n v="1"/>
    <n v="1"/>
  </r>
  <r>
    <n v="505"/>
    <m/>
    <s v="CONTRACTE TEMPS DETERMINAT"/>
    <x v="1"/>
    <d v="1975-09-04T00:00:00"/>
    <d v="2025-08-05T00:00:00"/>
    <d v="2025-09-08T00:00:00"/>
    <m/>
    <m/>
    <n v="40"/>
    <n v="9121"/>
    <n v="501"/>
    <s v="H"/>
    <s v="Personal de neteja d'oficines, hotels (cambrers de planta) i establiments similars"/>
    <m/>
    <x v="0"/>
    <m/>
    <m/>
    <m/>
    <n v="1459"/>
    <n v="17508"/>
    <n v="17508"/>
    <m/>
    <n v="51"/>
    <n v="314"/>
    <n v="0"/>
    <n v="120"/>
    <n v="0"/>
    <n v="17508"/>
    <n v="365"/>
    <n v="0"/>
    <n v="17508"/>
    <n v="365"/>
    <n v="0"/>
    <n v="50"/>
    <s v="2_45 A 64"/>
    <n v="17873"/>
    <n v="17873"/>
    <s v="0_De 17.367,96 a 34.735,92 euros"/>
    <s v="NO"/>
    <m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35"/>
    <n v="35"/>
    <n v="35"/>
    <n v="35"/>
    <m/>
    <n v="0"/>
    <n v="0"/>
    <n v="0"/>
    <n v="0"/>
    <n v="0"/>
    <n v="0"/>
    <n v="0"/>
    <n v="1"/>
    <n v="1"/>
    <n v="1"/>
    <n v="1"/>
    <n v="1"/>
  </r>
  <r>
    <n v="506"/>
    <m/>
    <s v="CONTRACTE TEMPS DETERMINAT"/>
    <x v="0"/>
    <d v="1993-05-08T00:00:00"/>
    <d v="2025-08-22T00:00:00"/>
    <d v="2025-11-21T00:00:00"/>
    <m/>
    <m/>
    <n v="10"/>
    <n v="5020"/>
    <n v="501"/>
    <s v="H"/>
    <s v="Cambrers, barmans i similars"/>
    <m/>
    <x v="0"/>
    <m/>
    <m/>
    <m/>
    <n v="1827"/>
    <n v="5481"/>
    <n v="21924"/>
    <m/>
    <n v="153"/>
    <n v="698"/>
    <n v="0"/>
    <n v="102"/>
    <n v="0"/>
    <n v="5481"/>
    <n v="851"/>
    <n v="0"/>
    <n v="21924"/>
    <n v="851"/>
    <n v="0"/>
    <n v="32"/>
    <s v="1_25 A 44"/>
    <n v="6332"/>
    <n v="22775"/>
    <s v="0_De 17.367,96 a 34.735,92 euros"/>
    <s v="NO"/>
    <m/>
    <n v="0"/>
    <n v="0"/>
    <n v="0"/>
    <n v="0"/>
    <n v="0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92"/>
    <n v="92"/>
    <m/>
    <n v="0"/>
    <n v="0"/>
    <n v="0"/>
    <n v="0"/>
    <n v="0"/>
    <n v="0"/>
    <n v="0"/>
    <n v="1"/>
    <n v="1"/>
    <n v="1"/>
    <n v="1"/>
    <n v="1"/>
  </r>
  <r>
    <n v="507"/>
    <m/>
    <s v="CONTRACTE TEMPS DETERMINAT"/>
    <x v="0"/>
    <d v="1981-10-12T00:00:00"/>
    <d v="2025-08-23T00:00:00"/>
    <d v="2025-10-06T00:00:00"/>
    <d v="2025-08-23T00:00:00"/>
    <d v="2023-10-06T00:00:00"/>
    <n v="10"/>
    <n v="5010"/>
    <n v="502"/>
    <s v="H"/>
    <s v="Cuiners i altres preparadors de menjars"/>
    <m/>
    <x v="1"/>
    <m/>
    <m/>
    <m/>
    <n v="1824"/>
    <n v="5471.9999999999991"/>
    <n v="21888"/>
    <m/>
    <n v="161"/>
    <n v="1165"/>
    <n v="0"/>
    <n v="101"/>
    <n v="0"/>
    <n v="5471.9999999999991"/>
    <n v="1326"/>
    <n v="0"/>
    <n v="21888"/>
    <n v="1326"/>
    <n v="0"/>
    <n v="44"/>
    <s v="1_25 A 44"/>
    <n v="6797.9999999999991"/>
    <n v="23214"/>
    <s v="0_De 17.367,96 a 34.735,92 euros"/>
    <s v="NO"/>
    <m/>
    <n v="0"/>
    <n v="0"/>
    <n v="0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45"/>
    <n v="45"/>
    <n v="45"/>
    <m/>
    <n v="0"/>
    <n v="0"/>
    <n v="0"/>
    <n v="0"/>
    <n v="0"/>
    <n v="0"/>
    <n v="0"/>
    <n v="1"/>
    <n v="1"/>
    <n v="1"/>
    <n v="1"/>
    <n v="1"/>
  </r>
  <r>
    <n v="507"/>
    <m/>
    <s v="CONTRACTE TEMPS INDEFINIT"/>
    <x v="0"/>
    <d v="1981-10-12T00:00:00"/>
    <d v="2022-08-23T00:00:00"/>
    <d v="2025-10-06T00:00:00"/>
    <m/>
    <m/>
    <n v="40"/>
    <n v="5010"/>
    <n v="502"/>
    <s v="H"/>
    <s v="Cuiners i altres preparadors de menjars"/>
    <m/>
    <x v="0"/>
    <m/>
    <m/>
    <m/>
    <n v="1517"/>
    <n v="18204"/>
    <n v="18204"/>
    <m/>
    <n v="180"/>
    <n v="1130"/>
    <n v="0"/>
    <n v="83"/>
    <n v="0"/>
    <n v="18204"/>
    <n v="1310"/>
    <n v="0"/>
    <n v="18204"/>
    <n v="1310"/>
    <n v="0"/>
    <n v="44"/>
    <s v="1_25 A 44"/>
    <n v="19514"/>
    <n v="19514"/>
    <s v="0_De 17.367,96 a 34.735,92 euros"/>
    <s v="NO"/>
    <n v="1140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0"/>
    <n v="0"/>
    <n v="0"/>
  </r>
  <r>
    <n v="510"/>
    <m/>
    <s v="CONTRACTE TEMPS INDEFINIT"/>
    <x v="0"/>
    <d v="1991-03-22T00:00:00"/>
    <d v="2022-08-27T00:00:00"/>
    <m/>
    <m/>
    <m/>
    <n v="40"/>
    <n v="5020"/>
    <n v="501"/>
    <s v="H"/>
    <s v="Cambrers, barmans i similars"/>
    <m/>
    <x v="0"/>
    <m/>
    <m/>
    <m/>
    <n v="1764"/>
    <n v="21167.999999999996"/>
    <n v="21168"/>
    <m/>
    <n v="84"/>
    <n v="825"/>
    <n v="0"/>
    <n v="87"/>
    <n v="0"/>
    <n v="21167.999999999996"/>
    <n v="909"/>
    <n v="0"/>
    <n v="21168"/>
    <n v="909"/>
    <n v="0"/>
    <n v="34"/>
    <s v="1_25 A 44"/>
    <n v="22076.999999999996"/>
    <n v="22077"/>
    <s v="0_De 17.367,96 a 34.735,92 euros"/>
    <s v="NO"/>
    <s v=""/>
    <n v="1"/>
    <n v="1"/>
    <n v="1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1"/>
    <n v="1"/>
    <n v="1"/>
  </r>
  <r>
    <n v="511"/>
    <m/>
    <s v="CONTRACTE TEMPS DETERMINAT"/>
    <x v="0"/>
    <d v="1981-11-22T00:00:00"/>
    <d v="2025-09-06T00:00:00"/>
    <d v="2025-12-05T00:00:00"/>
    <m/>
    <m/>
    <n v="10"/>
    <n v="5020"/>
    <n v="503"/>
    <s v="H"/>
    <s v="Cambrers, barmans i similars"/>
    <m/>
    <x v="0"/>
    <m/>
    <m/>
    <m/>
    <n v="1818"/>
    <n v="5454"/>
    <n v="21816"/>
    <n v="100"/>
    <n v="180"/>
    <n v="954"/>
    <n v="0"/>
    <n v="61"/>
    <n v="0"/>
    <n v="5454"/>
    <n v="1234"/>
    <n v="0"/>
    <n v="21816"/>
    <n v="1234"/>
    <n v="0"/>
    <n v="44"/>
    <s v="1_25 A 44"/>
    <n v="6688"/>
    <n v="23050"/>
    <s v="0_De 17.367,96 a 34.735,92 euros"/>
    <s v="SI"/>
    <m/>
    <n v="0"/>
    <n v="0"/>
    <n v="0"/>
    <n v="0"/>
    <n v="0"/>
    <n v="0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91"/>
    <m/>
    <n v="0"/>
    <n v="0"/>
    <n v="0"/>
    <n v="0"/>
    <n v="0"/>
    <n v="0"/>
    <n v="0"/>
    <n v="0"/>
    <n v="1"/>
    <n v="1"/>
    <n v="1"/>
    <n v="1"/>
  </r>
  <r>
    <n v="514"/>
    <m/>
    <s v="CONTRACTE TEMPS INDEFINIT"/>
    <x v="0"/>
    <d v="1974-12-22T00:00:00"/>
    <d v="2023-09-16T00:00:00"/>
    <m/>
    <m/>
    <m/>
    <n v="40"/>
    <n v="9121"/>
    <n v="502"/>
    <s v="H"/>
    <s v="Personal de neteja d'oficines, hotels (cambrers de planta) i establiments similars"/>
    <m/>
    <x v="0"/>
    <m/>
    <m/>
    <m/>
    <n v="1731"/>
    <n v="20772"/>
    <n v="20772"/>
    <m/>
    <n v="138"/>
    <n v="665"/>
    <n v="0"/>
    <n v="48"/>
    <n v="0"/>
    <n v="20772"/>
    <n v="803"/>
    <n v="0"/>
    <n v="20772"/>
    <n v="803"/>
    <n v="0"/>
    <n v="51"/>
    <s v="2_45 A 64"/>
    <n v="21575"/>
    <n v="21575"/>
    <s v="0_De 17.367,96 a 34.735,92 euros"/>
    <s v="NO"/>
    <s v=""/>
    <n v="1"/>
    <n v="1"/>
    <n v="1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1"/>
    <n v="1"/>
    <n v="1"/>
  </r>
  <r>
    <n v="518"/>
    <m/>
    <s v="CONTRACTE TEMPS DETERMINAT"/>
    <x v="0"/>
    <d v="1987-05-09T00:00:00"/>
    <d v="2025-09-16T00:00:00"/>
    <d v="2025-12-16T00:00:00"/>
    <m/>
    <m/>
    <n v="10"/>
    <n v="5020"/>
    <n v="502"/>
    <s v="H"/>
    <s v="Cambrers, barmans i similars"/>
    <m/>
    <x v="0"/>
    <m/>
    <m/>
    <m/>
    <n v="1805"/>
    <n v="5415"/>
    <n v="21660"/>
    <m/>
    <n v="124"/>
    <n v="297"/>
    <n v="0"/>
    <n v="106"/>
    <n v="0"/>
    <n v="5415"/>
    <n v="421"/>
    <n v="0"/>
    <n v="21660"/>
    <n v="421"/>
    <n v="0"/>
    <n v="38"/>
    <s v="1_25 A 44"/>
    <n v="5836"/>
    <n v="22081"/>
    <s v="0_De 17.367,96 a 34.735,92 euros"/>
    <s v="NO"/>
    <m/>
    <n v="0"/>
    <n v="0"/>
    <n v="0"/>
    <n v="0"/>
    <n v="0"/>
    <n v="0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92"/>
    <m/>
    <n v="0"/>
    <n v="0"/>
    <n v="0"/>
    <n v="0"/>
    <n v="0"/>
    <n v="0"/>
    <n v="0"/>
    <n v="0"/>
    <n v="1"/>
    <n v="1"/>
    <n v="1"/>
    <n v="1"/>
  </r>
  <r>
    <n v="524"/>
    <m/>
    <s v="CONTRACTE TEMPS INDEFINIT"/>
    <x v="1"/>
    <d v="1987-10-10T00:00:00"/>
    <d v="2023-11-15T00:00:00"/>
    <m/>
    <m/>
    <m/>
    <n v="40"/>
    <n v="9121"/>
    <n v="502"/>
    <s v="H"/>
    <s v="Personal de neteja d'oficines, hotels (cambrers de planta) i establiments similars"/>
    <m/>
    <x v="0"/>
    <m/>
    <m/>
    <m/>
    <n v="1572"/>
    <n v="18864"/>
    <n v="18864"/>
    <n v="500"/>
    <n v="159"/>
    <n v="764"/>
    <n v="0"/>
    <n v="82"/>
    <n v="0"/>
    <n v="18864"/>
    <n v="1423"/>
    <n v="0"/>
    <n v="18864"/>
    <n v="1423"/>
    <n v="0"/>
    <n v="38"/>
    <s v="1_25 A 44"/>
    <n v="20287"/>
    <n v="20287"/>
    <s v="0_De 17.367,96 a 34.735,92 euros"/>
    <s v="SI"/>
    <s v=""/>
    <n v="1"/>
    <n v="1"/>
    <n v="1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1"/>
    <n v="1"/>
    <n v="1"/>
  </r>
  <r>
    <n v="525"/>
    <m/>
    <s v="CONTRACTE TEMPS DETERMINAT"/>
    <x v="0"/>
    <d v="1990-06-04T00:00:00"/>
    <d v="2024-10-01T00:00:00"/>
    <d v="2025-03-31T00:00:00"/>
    <m/>
    <m/>
    <n v="10"/>
    <n v="5020"/>
    <n v="502"/>
    <s v="H"/>
    <s v="Cambrers, barmans i similars"/>
    <m/>
    <x v="0"/>
    <m/>
    <m/>
    <m/>
    <n v="1753"/>
    <n v="5259"/>
    <n v="21036"/>
    <m/>
    <n v="93"/>
    <n v="1165"/>
    <n v="0"/>
    <n v="83"/>
    <n v="0"/>
    <n v="5259"/>
    <n v="1258"/>
    <n v="0"/>
    <n v="21036"/>
    <n v="1258"/>
    <n v="0"/>
    <n v="35"/>
    <s v="1_25 A 44"/>
    <n v="6517"/>
    <n v="22294"/>
    <s v="0_De 17.367,96 a 34.735,92 euros"/>
    <s v="NO"/>
    <m/>
    <n v="1"/>
    <n v="1"/>
    <n v="1"/>
    <n v="0"/>
    <n v="0"/>
    <n v="0"/>
    <n v="0"/>
    <n v="0"/>
    <n v="0"/>
    <n v="0"/>
    <n v="0"/>
    <n v="0"/>
    <n v="1"/>
    <n v="0"/>
    <n v="0"/>
    <n v="0"/>
    <n v="151"/>
    <n v="120"/>
    <n v="90"/>
    <n v="59"/>
    <n v="28"/>
    <n v="0"/>
    <n v="0"/>
    <n v="0"/>
    <n v="0"/>
    <m/>
    <n v="1"/>
    <n v="1"/>
    <n v="1"/>
    <n v="2"/>
    <n v="1"/>
    <n v="1"/>
    <n v="1"/>
    <n v="1"/>
    <n v="0"/>
    <n v="0"/>
    <n v="0"/>
    <n v="0"/>
  </r>
  <r>
    <n v="526"/>
    <m/>
    <s v="CONTRACTE TEMPS INDEFINIT"/>
    <x v="1"/>
    <d v="1997-04-07T00:00:00"/>
    <d v="2023-10-07T00:00:00"/>
    <m/>
    <d v="2025-10-07T00:00:00"/>
    <d v="2025-10-20T00:00:00"/>
    <n v="40"/>
    <n v="9121"/>
    <n v="430"/>
    <s v="G"/>
    <s v="Personal de neteja d'oficines, hotels (cambrers de planta) i establiments similars"/>
    <m/>
    <x v="1"/>
    <m/>
    <m/>
    <m/>
    <n v="1494"/>
    <n v="17928"/>
    <n v="17928"/>
    <m/>
    <n v="193"/>
    <n v="131"/>
    <n v="0"/>
    <n v="106"/>
    <n v="0"/>
    <n v="17928"/>
    <n v="324"/>
    <n v="0"/>
    <n v="17928"/>
    <n v="324"/>
    <n v="0"/>
    <n v="28"/>
    <s v="1_25 A 44"/>
    <n v="18252"/>
    <n v="18252"/>
    <s v="0_De 17.367,96 a 34.735,92 euros"/>
    <s v="NO"/>
    <s v=""/>
    <n v="1"/>
    <n v="1"/>
    <n v="1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1"/>
    <n v="1"/>
    <n v="1"/>
  </r>
  <r>
    <n v="526"/>
    <m/>
    <s v="CONTRACTE TEMPS INDEFINIT"/>
    <x v="1"/>
    <d v="1997-04-07T00:00:00"/>
    <d v="2023-10-07T00:00:00"/>
    <m/>
    <m/>
    <m/>
    <n v="40"/>
    <n v="5010"/>
    <n v="430"/>
    <s v="G"/>
    <s v="Cuiners i altres preparadors de menjars"/>
    <m/>
    <x v="0"/>
    <s v="SI"/>
    <s v="SI"/>
    <m/>
    <n v="1788"/>
    <n v="21456"/>
    <n v="21456"/>
    <m/>
    <n v="169"/>
    <n v="158"/>
    <n v="0"/>
    <n v="60"/>
    <n v="0"/>
    <n v="21456"/>
    <n v="327"/>
    <n v="0"/>
    <n v="21456"/>
    <n v="327"/>
    <n v="0"/>
    <n v="28"/>
    <s v="1_25 A 44"/>
    <n v="21783"/>
    <n v="21783"/>
    <s v="0_De 17.367,96 a 34.735,92 euros"/>
    <s v="NO"/>
    <s v=""/>
    <n v="1"/>
    <n v="1"/>
    <n v="1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1"/>
    <n v="1"/>
    <n v="1"/>
  </r>
  <r>
    <n v="643"/>
    <m/>
    <s v="CONTRACTE TEMPS DETERMINAT"/>
    <x v="0"/>
    <d v="1983-04-15T00:00:00"/>
    <d v="2025-10-21T00:00:00"/>
    <d v="2025-10-28T00:00:00"/>
    <m/>
    <m/>
    <n v="10"/>
    <n v="5020"/>
    <n v="912"/>
    <s v="S"/>
    <s v="Cambrers, barmans i similars"/>
    <m/>
    <x v="0"/>
    <m/>
    <m/>
    <m/>
    <n v="1783"/>
    <n v="5349"/>
    <n v="21396"/>
    <m/>
    <n v="194"/>
    <n v="738"/>
    <n v="0"/>
    <n v="120"/>
    <n v="0"/>
    <n v="5349"/>
    <n v="932"/>
    <n v="0"/>
    <n v="21396"/>
    <n v="932"/>
    <n v="0"/>
    <n v="42"/>
    <s v="1_25 A 44"/>
    <n v="6281"/>
    <n v="22328"/>
    <s v="0_De 17.367,96 a 34.735,92 euros"/>
    <s v="NO"/>
    <m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8"/>
    <n v="8"/>
    <n v="8"/>
    <m/>
    <n v="0"/>
    <n v="0"/>
    <n v="0"/>
    <n v="0"/>
    <n v="0"/>
    <n v="0"/>
    <n v="0"/>
    <n v="0"/>
    <n v="0"/>
    <n v="1"/>
    <n v="1"/>
    <n v="1"/>
  </r>
  <r>
    <n v="644"/>
    <m/>
    <s v="CONTRACTE TEMPS INDEFINIT"/>
    <x v="1"/>
    <d v="1993-09-18T00:00:00"/>
    <d v="2023-10-29T00:00:00"/>
    <m/>
    <m/>
    <m/>
    <n v="40"/>
    <n v="5020"/>
    <n v="912"/>
    <s v="S"/>
    <s v="Cambrers, barmans i similars"/>
    <m/>
    <x v="0"/>
    <m/>
    <m/>
    <m/>
    <n v="1713"/>
    <n v="20556"/>
    <n v="20556"/>
    <m/>
    <n v="129"/>
    <n v="879"/>
    <n v="0"/>
    <n v="97"/>
    <n v="0"/>
    <n v="20556"/>
    <n v="1008"/>
    <n v="0"/>
    <n v="20556"/>
    <n v="1008"/>
    <n v="0"/>
    <n v="32"/>
    <s v="1_25 A 44"/>
    <n v="21564"/>
    <n v="21564"/>
    <s v="0_De 17.367,96 a 34.735,92 euros"/>
    <s v="NO"/>
    <s v=""/>
    <n v="1"/>
    <n v="1"/>
    <n v="1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1"/>
    <n v="1"/>
    <n v="1"/>
  </r>
  <r>
    <n v="646"/>
    <m/>
    <s v="CONTRACTE TEMPS INDEFINIT"/>
    <x v="1"/>
    <d v="1994-04-20T00:00:00"/>
    <d v="2023-10-22T00:00:00"/>
    <m/>
    <m/>
    <m/>
    <n v="40"/>
    <n v="9121"/>
    <n v="912"/>
    <s v="S"/>
    <s v="Personal de neteja d'oficines, hotels (cambrers de planta) i establiments similars"/>
    <m/>
    <x v="0"/>
    <m/>
    <m/>
    <m/>
    <n v="1512"/>
    <n v="18144"/>
    <n v="18144"/>
    <m/>
    <n v="64"/>
    <n v="774"/>
    <n v="0"/>
    <n v="110"/>
    <n v="0"/>
    <n v="18144"/>
    <n v="838"/>
    <n v="0"/>
    <n v="18144"/>
    <n v="838"/>
    <n v="0"/>
    <n v="31"/>
    <s v="1_25 A 44"/>
    <n v="18982"/>
    <n v="18982"/>
    <s v="0_De 17.367,96 a 34.735,92 euros"/>
    <s v="NO"/>
    <s v=""/>
    <n v="1"/>
    <n v="1"/>
    <n v="1"/>
    <n v="1"/>
    <n v="1"/>
    <n v="1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m/>
    <n v="1"/>
    <n v="1"/>
    <n v="1"/>
    <n v="1"/>
    <n v="1"/>
    <n v="1"/>
    <n v="1"/>
    <n v="1"/>
    <n v="1"/>
    <n v="1"/>
    <n v="1"/>
    <n v="1"/>
  </r>
  <r>
    <n v="651"/>
    <m/>
    <s v="CONTRACTE TEMPS DETERMINAT"/>
    <x v="0"/>
    <d v="1997-05-11T00:00:00"/>
    <d v="2024-11-07T00:00:00"/>
    <d v="2025-03-31T00:00:00"/>
    <m/>
    <m/>
    <n v="10"/>
    <n v="9121"/>
    <n v="501"/>
    <s v="H"/>
    <s v="Personal de neteja d'oficines, hotels (cambrers de planta) i establiments similars"/>
    <m/>
    <x v="0"/>
    <m/>
    <m/>
    <m/>
    <n v="1774"/>
    <n v="5321.9999999999991"/>
    <n v="21288"/>
    <m/>
    <n v="200"/>
    <n v="222"/>
    <n v="0"/>
    <n v="113"/>
    <n v="0"/>
    <n v="5321.9999999999991"/>
    <n v="422"/>
    <n v="0"/>
    <n v="21288"/>
    <n v="422"/>
    <n v="0"/>
    <n v="28"/>
    <s v="1_25 A 44"/>
    <n v="5743.9999999999991"/>
    <n v="21710"/>
    <s v="0_De 17.367,96 a 34.735,92 euros"/>
    <s v="NO"/>
    <m/>
    <n v="1"/>
    <n v="1"/>
    <n v="1"/>
    <n v="0"/>
    <n v="0"/>
    <n v="0"/>
    <n v="0"/>
    <n v="0"/>
    <n v="0"/>
    <n v="0"/>
    <n v="0"/>
    <n v="0"/>
    <n v="1"/>
    <n v="0"/>
    <n v="0"/>
    <n v="0"/>
    <n v="145"/>
    <n v="120"/>
    <n v="90"/>
    <n v="59"/>
    <n v="28"/>
    <n v="0"/>
    <n v="0"/>
    <n v="0"/>
    <n v="0"/>
    <m/>
    <n v="1"/>
    <n v="1"/>
    <n v="1"/>
    <n v="2"/>
    <n v="1"/>
    <n v="1"/>
    <n v="1"/>
    <n v="1"/>
    <n v="0"/>
    <n v="0"/>
    <n v="0"/>
    <n v="0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3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430"/>
    <s v="G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430"/>
    <s v="G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3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430"/>
    <s v="G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430"/>
    <s v="G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912"/>
    <s v="S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2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n v="501"/>
    <s v="H"/>
    <e v="#N/A"/>
    <m/>
    <x v="2"/>
    <m/>
    <m/>
    <m/>
    <m/>
    <n v="0"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n v="0"/>
    <n v="0"/>
    <n v="0"/>
    <n v="0"/>
    <n v="0"/>
    <n v="0"/>
    <n v="0"/>
    <n v="0"/>
    <n v="0"/>
    <n v="0"/>
    <n v="0"/>
    <n v="0"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m/>
    <m/>
    <m/>
    <m/>
    <m/>
    <m/>
    <m/>
    <m/>
    <m/>
    <m/>
    <m/>
    <m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m/>
    <m/>
    <m/>
    <m/>
    <m/>
    <m/>
    <m/>
    <m/>
    <m/>
    <m/>
    <m/>
    <m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m/>
    <m/>
    <m/>
    <m/>
    <m/>
    <m/>
    <m/>
    <m/>
    <m/>
    <m/>
    <m/>
    <m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m/>
    <m/>
    <m/>
    <m/>
    <m/>
    <m/>
    <m/>
    <m/>
    <m/>
    <m/>
    <m/>
    <m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m/>
    <m/>
    <m/>
    <m/>
    <m/>
    <m/>
    <m/>
    <m/>
    <m/>
    <m/>
    <m/>
    <m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m/>
    <m/>
    <m/>
    <m/>
    <m/>
    <m/>
    <m/>
    <m/>
    <m/>
    <m/>
    <m/>
    <m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m/>
    <m/>
    <m/>
    <m/>
    <m/>
    <m/>
    <m/>
    <m/>
    <m/>
    <m/>
    <m/>
    <m/>
    <m/>
    <e v="#VALUE!"/>
    <e v="#VALUE!"/>
    <e v="#VALUE!"/>
    <e v="#VALUE!"/>
    <e v="#VALUE!"/>
    <e v="#VALUE!"/>
    <e v="#VALUE!"/>
    <e v="#VALUE!"/>
    <e v="#VALUE!"/>
    <e v="#VALUE!"/>
    <e v="#VALUE!"/>
    <e v="#VALUE!"/>
  </r>
  <r>
    <m/>
    <m/>
    <m/>
    <x v="2"/>
    <m/>
    <m/>
    <m/>
    <m/>
    <m/>
    <m/>
    <m/>
    <s v=""/>
    <s v=""/>
    <e v="#N/A"/>
    <m/>
    <x v="2"/>
    <m/>
    <m/>
    <m/>
    <m/>
    <m/>
    <n v="0"/>
    <m/>
    <m/>
    <m/>
    <m/>
    <m/>
    <m/>
    <n v="0"/>
    <n v="0"/>
    <n v="0"/>
    <n v="0"/>
    <n v="0"/>
    <n v="0"/>
    <n v="0"/>
    <s v=""/>
    <n v="0"/>
    <n v="0"/>
    <s v=""/>
    <s v=""/>
    <s v=""/>
    <s v=""/>
    <s v=""/>
    <s v=""/>
    <s v=""/>
    <s v=""/>
    <s v=""/>
    <s v=""/>
    <s v=""/>
    <s v=""/>
    <s v=""/>
    <s v=""/>
    <s v=""/>
    <n v="0"/>
    <m/>
    <m/>
    <m/>
    <m/>
    <m/>
    <m/>
    <m/>
    <m/>
    <m/>
    <m/>
    <m/>
    <m/>
    <m/>
    <e v="#VALUE!"/>
    <e v="#VALUE!"/>
    <e v="#VALUE!"/>
    <e v="#VALUE!"/>
    <e v="#VALUE!"/>
    <e v="#VALUE!"/>
    <e v="#VALUE!"/>
    <e v="#VALUE!"/>
    <e v="#VALUE!"/>
    <e v="#VALUE!"/>
    <e v="#VALUE!"/>
    <e v="#VALUE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3A87DA-F97E-481A-8FCF-DBD35A2BC839}" name="TablaDinámica4" cacheId="4" dataOnRows="1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3:C16" firstHeaderRow="1" firstDataRow="2" firstDataCol="1" rowPageCount="1" colPageCount="1"/>
  <pivotFields count="79">
    <pivotField showAll="0"/>
    <pivotField showAll="0"/>
    <pivotField showAll="0"/>
    <pivotField axis="axisCol" showAll="0">
      <items count="4">
        <item x="0"/>
        <item x="1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numFmtId="43" showAll="0"/>
    <pivotField showAll="0"/>
    <pivotField showAll="0"/>
    <pivotField showAll="0"/>
    <pivotField showAll="0"/>
    <pivotField showAll="0"/>
    <pivotField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showAll="0"/>
    <pivotField numFmtId="164"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3"/>
  </colFields>
  <colItems count="2">
    <i>
      <x/>
    </i>
    <i>
      <x v="1"/>
    </i>
  </colItems>
  <pageFields count="1">
    <pageField fld="15" item="1" hier="-1"/>
  </pageFields>
  <dataFields count="12">
    <dataField name="Suma de Comput gener" fld="67" baseField="0" baseItem="0"/>
    <dataField name="Suma de Comput febrer" fld="68" baseField="0" baseItem="0"/>
    <dataField name="Suma de Comput març" fld="69" baseField="0" baseItem="0"/>
    <dataField name="Suma de Comput abril" fld="70" baseField="0" baseItem="0"/>
    <dataField name="Suma de Comput maig" fld="71" baseField="0" baseItem="0"/>
    <dataField name="Suma de Comput juny" fld="72" baseField="0" baseItem="0"/>
    <dataField name="Suma de Comput juliol" fld="73" baseField="0" baseItem="0"/>
    <dataField name="Suma de Comput agost" fld="74" baseField="0" baseItem="0"/>
    <dataField name="Suma de Comput setembre" fld="75" baseField="0" baseItem="0"/>
    <dataField name="Suma de Comput octubre" fld="76" baseField="0" baseItem="0"/>
    <dataField name="Suma de Comput novembre" fld="77" baseField="0" baseItem="0"/>
    <dataField name="Suma de Comput desembre" fld="7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A0B2BD-B430-4813-A9AE-495677C91AB0}" name="TablaDinámica1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C11:G24" firstHeaderRow="1" firstDataRow="3" firstDataCol="1" rowPageCount="1" colPageCount="1"/>
  <pivotFields count="39">
    <pivotField axis="axisRow" dataField="1" showAll="0" measureFilter="1" sortType="descending" countASubtotal="1">
      <items count="129">
        <item m="1" x="42"/>
        <item m="1" x="43"/>
        <item m="1" x="44"/>
        <item m="1" x="45"/>
        <item m="1" x="46"/>
        <item m="1" x="47"/>
        <item m="1" x="48"/>
        <item m="1" x="49"/>
        <item m="1" x="50"/>
        <item m="1" x="51"/>
        <item m="1" x="52"/>
        <item m="1" x="53"/>
        <item m="1" x="54"/>
        <item m="1" x="55"/>
        <item m="1" x="56"/>
        <item m="1" x="57"/>
        <item m="1" x="58"/>
        <item m="1" x="59"/>
        <item m="1" x="60"/>
        <item m="1" x="61"/>
        <item x="41"/>
        <item m="1" x="62"/>
        <item m="1" x="63"/>
        <item m="1" x="64"/>
        <item m="1" x="65"/>
        <item m="1" x="66"/>
        <item m="1" x="67"/>
        <item m="1" x="68"/>
        <item m="1" x="69"/>
        <item m="1" x="70"/>
        <item m="1" x="71"/>
        <item m="1" x="72"/>
        <item m="1" x="73"/>
        <item m="1" x="74"/>
        <item m="1" x="75"/>
        <item m="1" x="76"/>
        <item m="1" x="77"/>
        <item m="1" x="78"/>
        <item m="1" x="79"/>
        <item m="1" x="80"/>
        <item m="1" x="81"/>
        <item m="1" x="82"/>
        <item m="1" x="83"/>
        <item m="1" x="84"/>
        <item m="1" x="85"/>
        <item m="1" x="86"/>
        <item m="1" x="87"/>
        <item m="1" x="88"/>
        <item m="1" x="89"/>
        <item m="1" x="90"/>
        <item m="1" x="91"/>
        <item m="1" x="92"/>
        <item m="1" x="93"/>
        <item m="1" x="94"/>
        <item m="1" x="95"/>
        <item m="1" x="96"/>
        <item m="1" x="97"/>
        <item m="1" x="98"/>
        <item m="1" x="99"/>
        <item m="1" x="100"/>
        <item m="1" x="101"/>
        <item m="1" x="102"/>
        <item m="1" x="103"/>
        <item m="1" x="104"/>
        <item m="1" x="105"/>
        <item m="1" x="106"/>
        <item m="1" x="107"/>
        <item m="1" x="108"/>
        <item m="1" x="109"/>
        <item m="1" x="110"/>
        <item m="1" x="111"/>
        <item m="1" x="112"/>
        <item m="1" x="113"/>
        <item m="1" x="114"/>
        <item m="1" x="115"/>
        <item m="1" x="116"/>
        <item m="1" x="117"/>
        <item m="1" x="118"/>
        <item m="1" x="119"/>
        <item m="1" x="120"/>
        <item m="1" x="121"/>
        <item m="1" x="122"/>
        <item m="1" x="123"/>
        <item m="1" x="124"/>
        <item m="1" x="125"/>
        <item m="1" x="126"/>
        <item m="1" x="12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t="countA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dataField="1" numFmtId="43" showAll="0"/>
    <pivotField showAll="0"/>
    <pivotField showAll="0"/>
    <pivotField showAll="0"/>
    <pivotField showAll="0"/>
    <pivotField showAll="0"/>
    <pivotField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showAll="0"/>
    <pivotField numFmtId="164" showAll="0"/>
    <pivotField numFmtId="164" showAll="0"/>
    <pivotField showAll="0"/>
  </pivotFields>
  <rowFields count="1">
    <field x="0"/>
  </rowFields>
  <rowItems count="11">
    <i>
      <x v="90"/>
    </i>
    <i>
      <x v="95"/>
    </i>
    <i>
      <x v="103"/>
    </i>
    <i>
      <x v="115"/>
    </i>
    <i>
      <x v="118"/>
    </i>
    <i>
      <x v="111"/>
    </i>
    <i>
      <x v="98"/>
    </i>
    <i>
      <x v="94"/>
    </i>
    <i>
      <x v="120"/>
    </i>
    <i>
      <x v="108"/>
    </i>
    <i t="grand">
      <x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15" item="1" hier="-1"/>
  </pageFields>
  <dataFields count="2">
    <dataField name="Recompte" fld="0" subtotal="count" baseField="2" baseItem="0"/>
    <dataField name="Salari Base Anu i Norm" fld="21" baseField="0" baseItem="0"/>
  </dataFields>
  <formats count="1">
    <format dxfId="10">
      <pivotArea field="3" grandRow="1" outline="0" collapsedLevelsAreSubtotals="1" axis="axisCol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filters count="1">
    <filter fld="0" type="count" evalOrder="-1" id="3" iMeasureFld="1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BA6919-7188-48D6-8E86-85E4913415AE}" name="TablaDinámica1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C11:E16" firstHeaderRow="1" firstDataRow="2" firstDataCol="1" rowPageCount="1" colPageCount="1"/>
  <pivotFields count="39">
    <pivotField dataField="1" showAll="0" countASubtotal="1"/>
    <pivotField showAll="0"/>
    <pivotField showAll="0"/>
    <pivotField axis="axisCol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numFmtId="43" showAll="0"/>
    <pivotField showAll="0"/>
    <pivotField showAll="0"/>
    <pivotField showAll="0"/>
    <pivotField showAll="0"/>
    <pivotField showAll="0"/>
    <pivotField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showAll="0"/>
    <pivotField numFmtId="164" showAll="0"/>
    <pivotField numFmtId="164" showAll="0"/>
    <pivotField axis="axisRow" showAll="0">
      <items count="9">
        <item x="3"/>
        <item m="1" x="5"/>
        <item m="1" x="6"/>
        <item m="1" x="4"/>
        <item m="1" x="7"/>
        <item x="0"/>
        <item x="1"/>
        <item x="2"/>
        <item t="default"/>
      </items>
    </pivotField>
  </pivotFields>
  <rowFields count="1">
    <field x="38"/>
  </rowFields>
  <rowItems count="4">
    <i>
      <x v="5"/>
    </i>
    <i>
      <x v="6"/>
    </i>
    <i>
      <x v="7"/>
    </i>
    <i t="grand">
      <x/>
    </i>
  </rowItems>
  <colFields count="1">
    <field x="3"/>
  </colFields>
  <colItems count="2">
    <i>
      <x/>
    </i>
    <i>
      <x v="1"/>
    </i>
  </colItems>
  <pageFields count="1">
    <pageField fld="15" item="1" hier="-1"/>
  </pageFields>
  <dataFields count="1">
    <dataField name="Recompte" fld="0" subtotal="count" showDataAs="percentOfTotal" baseField="36" baseItem="1" numFmtId="10"/>
  </dataFields>
  <formats count="2">
    <format dxfId="9">
      <pivotArea field="3" grandRow="1" outline="0" collapsedLevelsAreSubtotals="1" axis="axisCol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format>
    <format dxfId="8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4FD8A0-AE3A-4506-B17E-D55D10F090DB}" name="TablaDinámica3" cacheId="2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 rowHeaderCaption="Primes Voluntàries">
  <location ref="B12:D16" firstHeaderRow="1" firstDataRow="2" firstDataCol="1" rowPageCount="1" colPageCount="1"/>
  <pivotFields count="40">
    <pivotField dataField="1"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numFmtId="43" showAll="0"/>
    <pivotField showAll="0"/>
    <pivotField showAll="0"/>
    <pivotField showAll="0"/>
    <pivotField showAll="0"/>
    <pivotField showAll="0"/>
    <pivotField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showAll="0"/>
    <pivotField numFmtId="164" showAll="0"/>
    <pivotField numFmtId="164" showAll="0"/>
    <pivotField showAll="0"/>
    <pivotField axis="axisRow" showAll="0">
      <items count="4">
        <item h="1" x="2"/>
        <item x="0"/>
        <item x="1"/>
        <item t="default"/>
      </items>
    </pivotField>
  </pivotFields>
  <rowFields count="1">
    <field x="39"/>
  </rowFields>
  <rowItems count="3">
    <i>
      <x v="1"/>
    </i>
    <i>
      <x v="2"/>
    </i>
    <i t="grand">
      <x/>
    </i>
  </rowItems>
  <colFields count="1">
    <field x="3"/>
  </colFields>
  <colItems count="2">
    <i>
      <x/>
    </i>
    <i>
      <x v="1"/>
    </i>
  </colItems>
  <pageFields count="1">
    <pageField fld="15" item="1" hier="-1"/>
  </pageFields>
  <dataFields count="1">
    <dataField name="RECOMPTE" fld="0" subtotal="count" showDataAs="percentOfTotal" baseField="37" baseItem="0" numFmtId="10"/>
  </dataFields>
  <formats count="4">
    <format dxfId="7">
      <pivotArea collapsedLevelsAreSubtotals="1" fieldPosition="0">
        <references count="1">
          <reference field="39" count="1">
            <x v="2"/>
          </reference>
        </references>
      </pivotArea>
    </format>
    <format dxfId="6">
      <pivotArea dataOnly="0" labelOnly="1" fieldPosition="0">
        <references count="1">
          <reference field="39" count="1">
            <x v="2"/>
          </reference>
        </references>
      </pivotArea>
    </format>
    <format dxfId="5">
      <pivotArea collapsedLevelsAreSubtotals="1" fieldPosition="0">
        <references count="1">
          <reference field="39" count="1">
            <x v="2"/>
          </reference>
        </references>
      </pivotArea>
    </format>
    <format dxfId="4">
      <pivotArea dataOnly="0" labelOnly="1" fieldPosition="0">
        <references count="1">
          <reference field="39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FD7D97-4643-4EEF-A557-82FDC43F8B07}" name="TablaDinámica3" cacheId="2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 rowHeaderCaption="Primes Voluntàries">
  <location ref="B12:D16" firstHeaderRow="1" firstDataRow="2" firstDataCol="1" rowPageCount="1" colPageCount="1"/>
  <pivotFields count="40"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numFmtId="43" showAll="0"/>
    <pivotField dataField="1" showAll="0"/>
    <pivotField showAll="0"/>
    <pivotField showAll="0"/>
    <pivotField showAll="0"/>
    <pivotField showAll="0"/>
    <pivotField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showAll="0"/>
    <pivotField numFmtId="164" showAll="0"/>
    <pivotField numFmtId="164" showAll="0"/>
    <pivotField showAll="0"/>
    <pivotField axis="axisRow" showAll="0">
      <items count="4">
        <item h="1" x="2"/>
        <item x="0"/>
        <item x="1"/>
        <item t="default"/>
      </items>
    </pivotField>
  </pivotFields>
  <rowFields count="1">
    <field x="39"/>
  </rowFields>
  <rowItems count="3">
    <i>
      <x v="1"/>
    </i>
    <i>
      <x v="2"/>
    </i>
    <i t="grand">
      <x/>
    </i>
  </rowItems>
  <colFields count="1">
    <field x="3"/>
  </colFields>
  <colItems count="2">
    <i>
      <x/>
    </i>
    <i>
      <x v="1"/>
    </i>
  </colItems>
  <pageFields count="1">
    <pageField fld="15" item="1" hier="-1"/>
  </pageFields>
  <dataFields count="1">
    <dataField name="Promedio de PRIMES VOLUNTÀRIES" fld="22" subtotal="average" baseField="37" baseItem="1"/>
  </dataFields>
  <formats count="4">
    <format dxfId="3">
      <pivotArea collapsedLevelsAreSubtotals="1" fieldPosition="0">
        <references count="1">
          <reference field="39" count="1">
            <x v="2"/>
          </reference>
        </references>
      </pivotArea>
    </format>
    <format dxfId="2">
      <pivotArea dataOnly="0" labelOnly="1" fieldPosition="0">
        <references count="1">
          <reference field="39" count="1">
            <x v="2"/>
          </reference>
        </references>
      </pivotArea>
    </format>
    <format dxfId="1">
      <pivotArea collapsedLevelsAreSubtotals="1" fieldPosition="0">
        <references count="1">
          <reference field="39" count="1">
            <x v="2"/>
          </reference>
        </references>
      </pivotArea>
    </format>
    <format dxfId="0">
      <pivotArea dataOnly="0" labelOnly="1" fieldPosition="0">
        <references count="1">
          <reference field="39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DB0638-C84F-4898-8ADE-32D06C7909F9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17:B22" firstHeaderRow="1" firstDataRow="1" firstDataCol="1"/>
  <pivotFields count="1">
    <pivotField axis="axisRow" showAll="0">
      <items count="21">
        <item x="2"/>
        <item m="1" x="6"/>
        <item x="1"/>
        <item x="0"/>
        <item m="1" x="5"/>
        <item x="3"/>
        <item h="1" x="4"/>
        <item m="1" x="14"/>
        <item m="1" x="8"/>
        <item m="1" x="15"/>
        <item m="1" x="16"/>
        <item m="1" x="17"/>
        <item m="1" x="13"/>
        <item m="1" x="10"/>
        <item m="1" x="18"/>
        <item m="1" x="19"/>
        <item h="1" m="1" x="7"/>
        <item h="1" m="1" x="9"/>
        <item h="1" m="1" x="11"/>
        <item h="1" m="1" x="12"/>
        <item t="default"/>
      </items>
    </pivotField>
  </pivotFields>
  <rowFields count="1">
    <field x="0"/>
  </rowFields>
  <rowItems count="5">
    <i>
      <x/>
    </i>
    <i>
      <x v="2"/>
    </i>
    <i>
      <x v="3"/>
    </i>
    <i>
      <x v="5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784DC-4345-4731-868F-491D3BB20782}">
  <dimension ref="B13:J25"/>
  <sheetViews>
    <sheetView workbookViewId="0">
      <selection activeCell="F20" sqref="F20"/>
    </sheetView>
  </sheetViews>
  <sheetFormatPr baseColWidth="10" defaultRowHeight="14.5" x14ac:dyDescent="0.35"/>
  <cols>
    <col min="2" max="2" width="14.26953125" bestFit="1" customWidth="1"/>
    <col min="3" max="3" width="17.1796875" bestFit="1" customWidth="1"/>
  </cols>
  <sheetData>
    <row r="13" spans="2:10" x14ac:dyDescent="0.35">
      <c r="B13" s="162" t="s">
        <v>89</v>
      </c>
      <c r="C13" s="163"/>
      <c r="D13" s="163"/>
      <c r="E13" s="163"/>
      <c r="F13" s="163"/>
      <c r="G13" s="163"/>
      <c r="H13" s="163"/>
      <c r="I13" s="163"/>
      <c r="J13" s="163"/>
    </row>
    <row r="14" spans="2:10" x14ac:dyDescent="0.35">
      <c r="B14" s="163"/>
      <c r="C14" s="163"/>
      <c r="D14" s="163"/>
      <c r="E14" s="163"/>
      <c r="F14" s="163"/>
      <c r="G14" s="163"/>
      <c r="H14" s="163"/>
      <c r="I14" s="163"/>
      <c r="J14" s="163"/>
    </row>
    <row r="15" spans="2:10" x14ac:dyDescent="0.35">
      <c r="B15" s="163"/>
      <c r="C15" s="163"/>
      <c r="D15" s="163"/>
      <c r="E15" s="163"/>
      <c r="F15" s="163"/>
      <c r="G15" s="163"/>
      <c r="H15" s="163"/>
      <c r="I15" s="163"/>
      <c r="J15" s="163"/>
    </row>
    <row r="17" spans="2:7" x14ac:dyDescent="0.35">
      <c r="B17" s="1" t="s">
        <v>0</v>
      </c>
      <c r="C17" s="164" t="s">
        <v>1</v>
      </c>
      <c r="D17" s="164"/>
      <c r="E17" s="164"/>
      <c r="F17" s="164"/>
      <c r="G17" s="164"/>
    </row>
    <row r="18" spans="2:7" x14ac:dyDescent="0.35">
      <c r="B18" s="2" t="s">
        <v>2</v>
      </c>
      <c r="C18" s="3">
        <v>458525</v>
      </c>
      <c r="D18" s="4"/>
      <c r="E18" s="4"/>
      <c r="F18" s="4"/>
      <c r="G18" s="5"/>
    </row>
    <row r="20" spans="2:7" x14ac:dyDescent="0.35">
      <c r="B20" s="6" t="s">
        <v>3</v>
      </c>
      <c r="C20" s="4" t="s">
        <v>4</v>
      </c>
      <c r="D20" s="7">
        <v>45658</v>
      </c>
      <c r="E20" s="4" t="s">
        <v>5</v>
      </c>
      <c r="F20" s="8">
        <v>46022</v>
      </c>
    </row>
    <row r="24" spans="2:7" x14ac:dyDescent="0.35">
      <c r="B24" t="s">
        <v>6</v>
      </c>
      <c r="C24" t="s">
        <v>7</v>
      </c>
    </row>
    <row r="25" spans="2:7" x14ac:dyDescent="0.35">
      <c r="C25" t="s">
        <v>8</v>
      </c>
    </row>
  </sheetData>
  <mergeCells count="2">
    <mergeCell ref="B13:J15"/>
    <mergeCell ref="C17:G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004F-5951-4042-9D4F-1E0B7D503588}">
  <dimension ref="B2:G24"/>
  <sheetViews>
    <sheetView workbookViewId="0">
      <selection activeCell="C3" sqref="C3"/>
    </sheetView>
  </sheetViews>
  <sheetFormatPr baseColWidth="10" defaultRowHeight="14.5" x14ac:dyDescent="0.35"/>
  <cols>
    <col min="3" max="3" width="16.54296875" bestFit="1" customWidth="1"/>
    <col min="4" max="4" width="21.26953125" bestFit="1" customWidth="1"/>
    <col min="5" max="5" width="19.54296875" bestFit="1" customWidth="1"/>
    <col min="6" max="6" width="9.453125" bestFit="1" customWidth="1"/>
    <col min="7" max="7" width="19.54296875" bestFit="1" customWidth="1"/>
  </cols>
  <sheetData>
    <row r="2" spans="2:7" ht="18.5" x14ac:dyDescent="0.45">
      <c r="B2" s="38" t="s">
        <v>47</v>
      </c>
      <c r="C2" s="38" t="str">
        <f>+INICI!C17</f>
        <v>EMPRESA FICTICIA</v>
      </c>
    </row>
    <row r="3" spans="2:7" x14ac:dyDescent="0.35">
      <c r="B3" t="s">
        <v>2</v>
      </c>
      <c r="C3">
        <f>+INICI!C18</f>
        <v>458525</v>
      </c>
    </row>
    <row r="4" spans="2:7" x14ac:dyDescent="0.35">
      <c r="B4" t="s">
        <v>4</v>
      </c>
      <c r="C4" s="39">
        <f>+INICI!D20</f>
        <v>45658</v>
      </c>
    </row>
    <row r="5" spans="2:7" x14ac:dyDescent="0.35">
      <c r="B5" t="s">
        <v>5</v>
      </c>
      <c r="C5" s="39">
        <f>+INICI!F20</f>
        <v>46022</v>
      </c>
    </row>
    <row r="6" spans="2:7" x14ac:dyDescent="0.35">
      <c r="D6" s="39"/>
    </row>
    <row r="8" spans="2:7" x14ac:dyDescent="0.35">
      <c r="B8" s="167" t="s">
        <v>110</v>
      </c>
      <c r="C8" s="167"/>
      <c r="D8" s="167"/>
      <c r="E8" s="167"/>
      <c r="F8" s="167"/>
      <c r="G8" s="167"/>
    </row>
    <row r="9" spans="2:7" x14ac:dyDescent="0.35">
      <c r="C9" s="76" t="s">
        <v>70</v>
      </c>
      <c r="D9" t="s">
        <v>38</v>
      </c>
    </row>
    <row r="11" spans="2:7" x14ac:dyDescent="0.35">
      <c r="D11" s="76" t="s">
        <v>81</v>
      </c>
    </row>
    <row r="12" spans="2:7" x14ac:dyDescent="0.35">
      <c r="D12" t="s">
        <v>39</v>
      </c>
      <c r="F12" t="s">
        <v>36</v>
      </c>
    </row>
    <row r="13" spans="2:7" x14ac:dyDescent="0.35">
      <c r="C13" s="76" t="s">
        <v>79</v>
      </c>
      <c r="D13" t="s">
        <v>82</v>
      </c>
      <c r="E13" t="s">
        <v>83</v>
      </c>
      <c r="F13" t="s">
        <v>82</v>
      </c>
      <c r="G13" t="s">
        <v>83</v>
      </c>
    </row>
    <row r="14" spans="2:7" x14ac:dyDescent="0.35">
      <c r="C14" s="77">
        <v>350</v>
      </c>
      <c r="F14">
        <v>1</v>
      </c>
      <c r="G14">
        <v>66000</v>
      </c>
    </row>
    <row r="15" spans="2:7" x14ac:dyDescent="0.35">
      <c r="C15" s="77">
        <v>371</v>
      </c>
      <c r="F15">
        <v>1</v>
      </c>
      <c r="G15">
        <v>42000</v>
      </c>
    </row>
    <row r="16" spans="2:7" x14ac:dyDescent="0.35">
      <c r="C16" s="77">
        <v>468</v>
      </c>
      <c r="D16">
        <v>1</v>
      </c>
      <c r="E16">
        <v>23400</v>
      </c>
    </row>
    <row r="17" spans="3:7" x14ac:dyDescent="0.35">
      <c r="C17" s="77">
        <v>506</v>
      </c>
      <c r="D17">
        <v>1</v>
      </c>
      <c r="E17">
        <v>21924</v>
      </c>
    </row>
    <row r="18" spans="3:7" x14ac:dyDescent="0.35">
      <c r="C18" s="77">
        <v>511</v>
      </c>
      <c r="D18">
        <v>1</v>
      </c>
      <c r="E18">
        <v>21816</v>
      </c>
    </row>
    <row r="19" spans="3:7" x14ac:dyDescent="0.35">
      <c r="C19" s="77">
        <v>494</v>
      </c>
      <c r="F19">
        <v>1</v>
      </c>
      <c r="G19">
        <v>21816</v>
      </c>
    </row>
    <row r="20" spans="3:7" x14ac:dyDescent="0.35">
      <c r="C20" s="77">
        <v>378</v>
      </c>
      <c r="F20">
        <v>1</v>
      </c>
      <c r="G20">
        <v>21804</v>
      </c>
    </row>
    <row r="21" spans="3:7" x14ac:dyDescent="0.35">
      <c r="C21" s="77">
        <v>366</v>
      </c>
      <c r="F21">
        <v>1</v>
      </c>
      <c r="G21">
        <v>21672</v>
      </c>
    </row>
    <row r="22" spans="3:7" x14ac:dyDescent="0.35">
      <c r="C22" s="77">
        <v>518</v>
      </c>
      <c r="D22">
        <v>1</v>
      </c>
      <c r="E22">
        <v>21660</v>
      </c>
    </row>
    <row r="23" spans="3:7" x14ac:dyDescent="0.35">
      <c r="C23" s="77">
        <v>485</v>
      </c>
      <c r="F23">
        <v>1</v>
      </c>
      <c r="G23">
        <v>21660</v>
      </c>
    </row>
    <row r="24" spans="3:7" x14ac:dyDescent="0.35">
      <c r="C24" s="77" t="s">
        <v>80</v>
      </c>
      <c r="D24" s="151">
        <v>4</v>
      </c>
      <c r="E24">
        <v>88800</v>
      </c>
      <c r="F24">
        <v>6</v>
      </c>
      <c r="G24">
        <v>194952</v>
      </c>
    </row>
  </sheetData>
  <mergeCells count="1">
    <mergeCell ref="B8:G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7B65-774E-4259-A4A2-2B8856C29A20}">
  <dimension ref="B2:G16"/>
  <sheetViews>
    <sheetView workbookViewId="0">
      <selection activeCell="C2" sqref="C2"/>
    </sheetView>
  </sheetViews>
  <sheetFormatPr baseColWidth="10" defaultRowHeight="14.5" x14ac:dyDescent="0.35"/>
  <cols>
    <col min="3" max="3" width="28.453125" bestFit="1" customWidth="1"/>
    <col min="4" max="4" width="21.26953125" bestFit="1" customWidth="1"/>
    <col min="5" max="5" width="6.81640625" bestFit="1" customWidth="1"/>
    <col min="6" max="6" width="10.26953125" bestFit="1" customWidth="1"/>
    <col min="7" max="7" width="21.26953125" bestFit="1" customWidth="1"/>
  </cols>
  <sheetData>
    <row r="2" spans="2:7" ht="18.5" x14ac:dyDescent="0.45">
      <c r="B2" s="38" t="s">
        <v>47</v>
      </c>
      <c r="C2" t="str">
        <f>+INICI!C17</f>
        <v>EMPRESA FICTICIA</v>
      </c>
    </row>
    <row r="3" spans="2:7" x14ac:dyDescent="0.35">
      <c r="B3" t="s">
        <v>2</v>
      </c>
      <c r="C3">
        <f>+INICI!C18</f>
        <v>458525</v>
      </c>
    </row>
    <row r="4" spans="2:7" x14ac:dyDescent="0.35">
      <c r="B4" t="s">
        <v>4</v>
      </c>
      <c r="C4" s="39">
        <f>+INICI!D20</f>
        <v>45658</v>
      </c>
    </row>
    <row r="5" spans="2:7" x14ac:dyDescent="0.35">
      <c r="B5" t="s">
        <v>5</v>
      </c>
      <c r="C5" s="39">
        <f>+INICI!F20</f>
        <v>46022</v>
      </c>
    </row>
    <row r="6" spans="2:7" x14ac:dyDescent="0.35">
      <c r="D6" s="39"/>
    </row>
    <row r="8" spans="2:7" x14ac:dyDescent="0.35">
      <c r="B8" s="167" t="s">
        <v>111</v>
      </c>
      <c r="C8" s="167"/>
      <c r="D8" s="167"/>
      <c r="E8" s="167"/>
      <c r="F8" s="167"/>
      <c r="G8" s="167"/>
    </row>
    <row r="9" spans="2:7" x14ac:dyDescent="0.35">
      <c r="C9" s="76" t="s">
        <v>70</v>
      </c>
      <c r="D9" t="s">
        <v>38</v>
      </c>
    </row>
    <row r="11" spans="2:7" x14ac:dyDescent="0.35">
      <c r="C11" s="76" t="s">
        <v>82</v>
      </c>
      <c r="D11" s="76" t="s">
        <v>81</v>
      </c>
    </row>
    <row r="12" spans="2:7" x14ac:dyDescent="0.35">
      <c r="C12" s="76" t="s">
        <v>79</v>
      </c>
      <c r="D12" t="s">
        <v>36</v>
      </c>
      <c r="E12" t="s">
        <v>39</v>
      </c>
    </row>
    <row r="13" spans="2:7" x14ac:dyDescent="0.35">
      <c r="C13" s="77" t="s">
        <v>761</v>
      </c>
      <c r="D13" s="78">
        <v>0.48780487804878048</v>
      </c>
      <c r="E13" s="78">
        <v>0.46341463414634149</v>
      </c>
    </row>
    <row r="14" spans="2:7" x14ac:dyDescent="0.35">
      <c r="C14" s="77" t="s">
        <v>763</v>
      </c>
      <c r="D14" s="78">
        <v>2.4390243902439025E-2</v>
      </c>
      <c r="E14" s="78">
        <v>0</v>
      </c>
    </row>
    <row r="15" spans="2:7" x14ac:dyDescent="0.35">
      <c r="C15" s="77" t="s">
        <v>762</v>
      </c>
      <c r="D15" s="78">
        <v>2.4390243902439025E-2</v>
      </c>
      <c r="E15" s="78">
        <v>0</v>
      </c>
    </row>
    <row r="16" spans="2:7" x14ac:dyDescent="0.35">
      <c r="C16" s="77" t="s">
        <v>80</v>
      </c>
      <c r="D16" s="78">
        <v>0.53658536585365857</v>
      </c>
      <c r="E16" s="79">
        <v>0.46341463414634149</v>
      </c>
    </row>
  </sheetData>
  <mergeCells count="1">
    <mergeCell ref="B8:G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2162A-CC81-4E9F-9933-3686576FD59F}">
  <dimension ref="B2:G16"/>
  <sheetViews>
    <sheetView workbookViewId="0">
      <selection activeCell="C2" sqref="C2"/>
    </sheetView>
  </sheetViews>
  <sheetFormatPr baseColWidth="10" defaultRowHeight="14.5" x14ac:dyDescent="0.35"/>
  <cols>
    <col min="2" max="2" width="18.81640625" bestFit="1" customWidth="1"/>
    <col min="3" max="3" width="21.26953125" bestFit="1" customWidth="1"/>
    <col min="4" max="4" width="7.453125" bestFit="1" customWidth="1"/>
    <col min="5" max="6" width="12.54296875" bestFit="1" customWidth="1"/>
    <col min="7" max="7" width="6.453125" bestFit="1" customWidth="1"/>
    <col min="8" max="8" width="11.1796875" bestFit="1" customWidth="1"/>
    <col min="9" max="9" width="10.26953125" bestFit="1" customWidth="1"/>
  </cols>
  <sheetData>
    <row r="2" spans="2:7" ht="18.5" x14ac:dyDescent="0.45">
      <c r="B2" s="38" t="s">
        <v>47</v>
      </c>
      <c r="C2" t="str">
        <f>+INICI!C17</f>
        <v>EMPRESA FICTICIA</v>
      </c>
    </row>
    <row r="3" spans="2:7" x14ac:dyDescent="0.35">
      <c r="B3" t="s">
        <v>2</v>
      </c>
      <c r="C3">
        <f>+INICI!C18</f>
        <v>458525</v>
      </c>
    </row>
    <row r="4" spans="2:7" x14ac:dyDescent="0.35">
      <c r="B4" t="s">
        <v>4</v>
      </c>
      <c r="C4" s="39">
        <f>+INICI!D20</f>
        <v>45658</v>
      </c>
    </row>
    <row r="5" spans="2:7" x14ac:dyDescent="0.35">
      <c r="B5" t="s">
        <v>5</v>
      </c>
      <c r="C5" s="39">
        <f>+INICI!F20</f>
        <v>46022</v>
      </c>
    </row>
    <row r="6" spans="2:7" x14ac:dyDescent="0.35">
      <c r="D6" s="39"/>
    </row>
    <row r="8" spans="2:7" x14ac:dyDescent="0.35">
      <c r="B8" s="167" t="s">
        <v>112</v>
      </c>
      <c r="C8" s="167"/>
      <c r="D8" s="167"/>
      <c r="E8" s="167"/>
      <c r="F8" s="167"/>
      <c r="G8" s="167"/>
    </row>
    <row r="10" spans="2:7" x14ac:dyDescent="0.35">
      <c r="B10" s="76" t="s">
        <v>70</v>
      </c>
      <c r="C10" t="s">
        <v>38</v>
      </c>
    </row>
    <row r="12" spans="2:7" x14ac:dyDescent="0.35">
      <c r="B12" s="76" t="s">
        <v>85</v>
      </c>
      <c r="C12" s="76" t="s">
        <v>81</v>
      </c>
    </row>
    <row r="13" spans="2:7" x14ac:dyDescent="0.35">
      <c r="B13" s="76" t="s">
        <v>86</v>
      </c>
      <c r="C13" t="s">
        <v>39</v>
      </c>
      <c r="D13" t="s">
        <v>36</v>
      </c>
    </row>
    <row r="14" spans="2:7" x14ac:dyDescent="0.35">
      <c r="B14" s="77" t="s">
        <v>40</v>
      </c>
      <c r="C14" s="78">
        <v>0.3902439024390244</v>
      </c>
      <c r="D14" s="78">
        <v>0.48780487804878048</v>
      </c>
    </row>
    <row r="15" spans="2:7" ht="18.5" x14ac:dyDescent="0.45">
      <c r="B15" s="80" t="s">
        <v>38</v>
      </c>
      <c r="C15" s="81">
        <v>7.3170731707317069E-2</v>
      </c>
      <c r="D15" s="81">
        <v>4.878048780487805E-2</v>
      </c>
    </row>
    <row r="16" spans="2:7" x14ac:dyDescent="0.35">
      <c r="B16" s="77" t="s">
        <v>80</v>
      </c>
      <c r="C16" s="78">
        <v>0.46341463414634149</v>
      </c>
      <c r="D16" s="78">
        <v>0.53658536585365857</v>
      </c>
    </row>
  </sheetData>
  <mergeCells count="1">
    <mergeCell ref="B8:G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6AA3A-161C-45F4-84E0-BEAD76A5A25F}">
  <dimension ref="B2:G19"/>
  <sheetViews>
    <sheetView workbookViewId="0">
      <selection activeCell="B19" sqref="B19"/>
    </sheetView>
  </sheetViews>
  <sheetFormatPr baseColWidth="10" defaultRowHeight="14.5" x14ac:dyDescent="0.35"/>
  <cols>
    <col min="2" max="2" width="30.26953125" bestFit="1" customWidth="1"/>
    <col min="3" max="3" width="21.26953125" bestFit="1" customWidth="1"/>
    <col min="4" max="4" width="5.81640625" bestFit="1" customWidth="1"/>
    <col min="5" max="6" width="12.54296875" bestFit="1" customWidth="1"/>
    <col min="7" max="7" width="6.453125" bestFit="1" customWidth="1"/>
    <col min="8" max="8" width="11.1796875" bestFit="1" customWidth="1"/>
    <col min="9" max="9" width="10.26953125" bestFit="1" customWidth="1"/>
  </cols>
  <sheetData>
    <row r="2" spans="2:7" ht="18.5" x14ac:dyDescent="0.45">
      <c r="B2" s="38" t="s">
        <v>47</v>
      </c>
      <c r="C2" t="str">
        <f>+INICI!C17</f>
        <v>EMPRESA FICTICIA</v>
      </c>
    </row>
    <row r="3" spans="2:7" x14ac:dyDescent="0.35">
      <c r="B3" t="s">
        <v>2</v>
      </c>
      <c r="C3">
        <f>+INICI!C18</f>
        <v>458525</v>
      </c>
    </row>
    <row r="4" spans="2:7" x14ac:dyDescent="0.35">
      <c r="B4" t="s">
        <v>4</v>
      </c>
      <c r="C4" s="39">
        <f>+INICI!D20</f>
        <v>45658</v>
      </c>
    </row>
    <row r="5" spans="2:7" x14ac:dyDescent="0.35">
      <c r="B5" t="s">
        <v>5</v>
      </c>
      <c r="C5" s="39">
        <f>+INICI!F20</f>
        <v>46022</v>
      </c>
    </row>
    <row r="6" spans="2:7" x14ac:dyDescent="0.35">
      <c r="D6" s="39"/>
    </row>
    <row r="8" spans="2:7" x14ac:dyDescent="0.35">
      <c r="B8" s="167" t="s">
        <v>113</v>
      </c>
      <c r="C8" s="167"/>
      <c r="D8" s="167"/>
      <c r="E8" s="167"/>
      <c r="F8" s="167"/>
      <c r="G8" s="167"/>
    </row>
    <row r="10" spans="2:7" x14ac:dyDescent="0.35">
      <c r="B10" s="76" t="s">
        <v>70</v>
      </c>
      <c r="C10" t="s">
        <v>38</v>
      </c>
    </row>
    <row r="12" spans="2:7" x14ac:dyDescent="0.35">
      <c r="B12" s="76" t="s">
        <v>87</v>
      </c>
      <c r="C12" s="76" t="s">
        <v>81</v>
      </c>
    </row>
    <row r="13" spans="2:7" x14ac:dyDescent="0.35">
      <c r="B13" s="76" t="s">
        <v>86</v>
      </c>
      <c r="C13" t="s">
        <v>39</v>
      </c>
      <c r="D13" t="s">
        <v>36</v>
      </c>
    </row>
    <row r="14" spans="2:7" x14ac:dyDescent="0.35">
      <c r="B14" s="77" t="s">
        <v>40</v>
      </c>
    </row>
    <row r="15" spans="2:7" ht="23.5" x14ac:dyDescent="0.55000000000000004">
      <c r="B15" s="80" t="s">
        <v>38</v>
      </c>
      <c r="C15" s="38">
        <v>133.33333333333334</v>
      </c>
      <c r="D15" s="38">
        <v>300</v>
      </c>
      <c r="E15" s="82"/>
    </row>
    <row r="16" spans="2:7" x14ac:dyDescent="0.35">
      <c r="B16" s="77" t="s">
        <v>80</v>
      </c>
      <c r="C16">
        <v>133.33333333333334</v>
      </c>
      <c r="D16">
        <v>300</v>
      </c>
    </row>
    <row r="19" spans="2:3" ht="29" x14ac:dyDescent="0.35">
      <c r="B19" s="83" t="s">
        <v>88</v>
      </c>
      <c r="C19" s="84">
        <f>+GETPIVOTDATA("PRIMES VOLUNTÀRIES",$B$12,"SEXE","HOME","REP PRIMA VOLUNTÀRIA","SI")-GETPIVOTDATA("PRIMES VOLUNTÀRIES",$B$12,"SEXE","DONA","REP PRIMA VOLUNTÀRIA","SI")</f>
        <v>166.66666666666666</v>
      </c>
    </row>
  </sheetData>
  <mergeCells count="1">
    <mergeCell ref="B8:G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FE2D9-53BD-486B-8F62-AB29F3A6CDE1}">
  <dimension ref="B3:Q553"/>
  <sheetViews>
    <sheetView topLeftCell="A258" zoomScale="145" zoomScaleNormal="145" workbookViewId="0">
      <selection activeCell="O282" sqref="O282"/>
    </sheetView>
  </sheetViews>
  <sheetFormatPr baseColWidth="10" defaultRowHeight="14.5" x14ac:dyDescent="0.35"/>
  <cols>
    <col min="2" max="2" width="16.54296875" bestFit="1" customWidth="1"/>
    <col min="7" max="7" width="15.7265625" customWidth="1"/>
  </cols>
  <sheetData>
    <row r="3" spans="2:17" x14ac:dyDescent="0.35">
      <c r="G3" t="s">
        <v>43</v>
      </c>
      <c r="H3" t="s">
        <v>41</v>
      </c>
      <c r="I3" t="s">
        <v>69</v>
      </c>
      <c r="K3" t="s">
        <v>114</v>
      </c>
    </row>
    <row r="4" spans="2:17" ht="20" x14ac:dyDescent="0.35">
      <c r="B4" t="s">
        <v>62</v>
      </c>
      <c r="C4">
        <v>15</v>
      </c>
      <c r="D4">
        <v>24</v>
      </c>
      <c r="F4">
        <v>4</v>
      </c>
      <c r="G4" s="152" t="s">
        <v>761</v>
      </c>
      <c r="H4">
        <v>17367.96</v>
      </c>
      <c r="I4">
        <v>34735.919999999998</v>
      </c>
      <c r="K4" t="s">
        <v>36</v>
      </c>
    </row>
    <row r="5" spans="2:17" ht="20" x14ac:dyDescent="0.35">
      <c r="B5" t="s">
        <v>63</v>
      </c>
      <c r="C5">
        <v>25</v>
      </c>
      <c r="D5">
        <v>44</v>
      </c>
      <c r="F5">
        <v>5</v>
      </c>
      <c r="G5" s="152" t="s">
        <v>762</v>
      </c>
      <c r="H5">
        <f>+I4+0.01</f>
        <v>34735.93</v>
      </c>
      <c r="I5">
        <f>+H4*3</f>
        <v>52103.88</v>
      </c>
      <c r="K5" t="s">
        <v>39</v>
      </c>
    </row>
    <row r="6" spans="2:17" ht="20" x14ac:dyDescent="0.35">
      <c r="B6" t="s">
        <v>64</v>
      </c>
      <c r="C6">
        <v>45</v>
      </c>
      <c r="D6">
        <v>64</v>
      </c>
      <c r="F6">
        <v>6</v>
      </c>
      <c r="G6" s="152" t="s">
        <v>763</v>
      </c>
      <c r="H6">
        <f>+I5+0.01</f>
        <v>52103.89</v>
      </c>
    </row>
    <row r="7" spans="2:17" x14ac:dyDescent="0.35">
      <c r="B7" t="s">
        <v>65</v>
      </c>
      <c r="C7">
        <v>65</v>
      </c>
    </row>
    <row r="11" spans="2:17" x14ac:dyDescent="0.35">
      <c r="O11" t="s">
        <v>139</v>
      </c>
      <c r="P11" t="s">
        <v>140</v>
      </c>
      <c r="Q11" t="s">
        <v>141</v>
      </c>
    </row>
    <row r="12" spans="2:17" ht="30" x14ac:dyDescent="0.35">
      <c r="I12" s="152" t="s">
        <v>758</v>
      </c>
      <c r="O12">
        <v>1</v>
      </c>
      <c r="P12">
        <v>2411</v>
      </c>
      <c r="Q12" t="s">
        <v>142</v>
      </c>
    </row>
    <row r="13" spans="2:17" ht="30" x14ac:dyDescent="0.35">
      <c r="I13" s="152" t="s">
        <v>759</v>
      </c>
      <c r="O13">
        <v>2</v>
      </c>
      <c r="P13">
        <v>2412</v>
      </c>
      <c r="Q13" t="s">
        <v>143</v>
      </c>
    </row>
    <row r="14" spans="2:17" ht="20" x14ac:dyDescent="0.35">
      <c r="I14" s="152" t="s">
        <v>760</v>
      </c>
      <c r="O14">
        <v>3</v>
      </c>
      <c r="P14">
        <v>2413</v>
      </c>
      <c r="Q14" t="s">
        <v>144</v>
      </c>
    </row>
    <row r="15" spans="2:17" x14ac:dyDescent="0.35">
      <c r="O15">
        <v>4</v>
      </c>
      <c r="P15">
        <v>2419</v>
      </c>
      <c r="Q15" t="s">
        <v>145</v>
      </c>
    </row>
    <row r="16" spans="2:17" x14ac:dyDescent="0.35">
      <c r="O16">
        <v>5</v>
      </c>
      <c r="P16">
        <v>2420</v>
      </c>
      <c r="Q16" t="s">
        <v>146</v>
      </c>
    </row>
    <row r="17" spans="2:17" x14ac:dyDescent="0.35">
      <c r="B17" s="76" t="s">
        <v>79</v>
      </c>
      <c r="O17">
        <v>6</v>
      </c>
      <c r="P17">
        <v>2431</v>
      </c>
      <c r="Q17" t="s">
        <v>147</v>
      </c>
    </row>
    <row r="18" spans="2:17" x14ac:dyDescent="0.35">
      <c r="B18" s="77">
        <v>1125</v>
      </c>
      <c r="O18">
        <v>7</v>
      </c>
      <c r="P18">
        <v>2432</v>
      </c>
      <c r="Q18" t="s">
        <v>148</v>
      </c>
    </row>
    <row r="19" spans="2:17" x14ac:dyDescent="0.35">
      <c r="B19" s="77">
        <v>5010</v>
      </c>
      <c r="O19">
        <v>8</v>
      </c>
      <c r="P19">
        <v>2433</v>
      </c>
      <c r="Q19" t="s">
        <v>149</v>
      </c>
    </row>
    <row r="20" spans="2:17" x14ac:dyDescent="0.35">
      <c r="B20" s="77">
        <v>5020</v>
      </c>
      <c r="O20">
        <v>9</v>
      </c>
      <c r="P20">
        <v>2434</v>
      </c>
      <c r="Q20" t="s">
        <v>150</v>
      </c>
    </row>
    <row r="21" spans="2:17" x14ac:dyDescent="0.35">
      <c r="B21" s="77">
        <v>9121</v>
      </c>
      <c r="O21">
        <v>10</v>
      </c>
      <c r="P21">
        <v>2511</v>
      </c>
      <c r="Q21" t="s">
        <v>151</v>
      </c>
    </row>
    <row r="22" spans="2:17" x14ac:dyDescent="0.35">
      <c r="B22" s="77" t="s">
        <v>80</v>
      </c>
      <c r="O22">
        <v>11</v>
      </c>
      <c r="P22">
        <v>2512</v>
      </c>
      <c r="Q22" t="s">
        <v>152</v>
      </c>
    </row>
    <row r="23" spans="2:17" x14ac:dyDescent="0.35">
      <c r="O23">
        <v>12</v>
      </c>
      <c r="P23">
        <v>2513</v>
      </c>
      <c r="Q23" t="s">
        <v>153</v>
      </c>
    </row>
    <row r="24" spans="2:17" x14ac:dyDescent="0.35">
      <c r="O24">
        <v>13</v>
      </c>
      <c r="P24">
        <v>2514</v>
      </c>
      <c r="Q24" t="s">
        <v>154</v>
      </c>
    </row>
    <row r="25" spans="2:17" x14ac:dyDescent="0.35">
      <c r="O25">
        <v>14</v>
      </c>
      <c r="P25">
        <v>2515</v>
      </c>
      <c r="Q25" t="s">
        <v>155</v>
      </c>
    </row>
    <row r="26" spans="2:17" x14ac:dyDescent="0.35">
      <c r="O26">
        <v>15</v>
      </c>
      <c r="P26">
        <v>2521</v>
      </c>
      <c r="Q26" t="s">
        <v>156</v>
      </c>
    </row>
    <row r="27" spans="2:17" x14ac:dyDescent="0.35">
      <c r="O27">
        <v>16</v>
      </c>
      <c r="P27">
        <v>2522</v>
      </c>
      <c r="Q27" t="s">
        <v>157</v>
      </c>
    </row>
    <row r="28" spans="2:17" x14ac:dyDescent="0.35">
      <c r="O28">
        <v>17</v>
      </c>
      <c r="P28">
        <v>2530</v>
      </c>
      <c r="Q28" t="s">
        <v>158</v>
      </c>
    </row>
    <row r="29" spans="2:17" x14ac:dyDescent="0.35">
      <c r="O29">
        <v>18</v>
      </c>
      <c r="P29">
        <v>2611</v>
      </c>
      <c r="Q29" t="s">
        <v>159</v>
      </c>
    </row>
    <row r="30" spans="2:17" x14ac:dyDescent="0.35">
      <c r="O30">
        <v>19</v>
      </c>
      <c r="P30">
        <v>2612</v>
      </c>
      <c r="Q30" t="s">
        <v>160</v>
      </c>
    </row>
    <row r="31" spans="2:17" x14ac:dyDescent="0.35">
      <c r="O31">
        <v>20</v>
      </c>
      <c r="P31">
        <v>2613</v>
      </c>
      <c r="Q31" t="s">
        <v>161</v>
      </c>
    </row>
    <row r="32" spans="2:17" x14ac:dyDescent="0.35">
      <c r="O32">
        <v>21</v>
      </c>
      <c r="P32">
        <v>2614</v>
      </c>
      <c r="Q32" t="s">
        <v>162</v>
      </c>
    </row>
    <row r="33" spans="15:17" x14ac:dyDescent="0.35">
      <c r="O33">
        <v>22</v>
      </c>
      <c r="P33">
        <v>2621</v>
      </c>
      <c r="Q33" t="s">
        <v>163</v>
      </c>
    </row>
    <row r="34" spans="15:17" x14ac:dyDescent="0.35">
      <c r="O34">
        <v>23</v>
      </c>
      <c r="P34">
        <v>2622</v>
      </c>
      <c r="Q34" t="s">
        <v>164</v>
      </c>
    </row>
    <row r="35" spans="15:17" x14ac:dyDescent="0.35">
      <c r="O35">
        <v>24</v>
      </c>
      <c r="P35">
        <v>2631</v>
      </c>
      <c r="Q35" t="s">
        <v>165</v>
      </c>
    </row>
    <row r="36" spans="15:17" x14ac:dyDescent="0.35">
      <c r="O36">
        <v>25</v>
      </c>
      <c r="P36">
        <v>2639</v>
      </c>
      <c r="Q36" t="s">
        <v>166</v>
      </c>
    </row>
    <row r="37" spans="15:17" x14ac:dyDescent="0.35">
      <c r="O37">
        <v>26</v>
      </c>
      <c r="P37">
        <v>2640</v>
      </c>
      <c r="Q37" t="s">
        <v>167</v>
      </c>
    </row>
    <row r="38" spans="15:17" x14ac:dyDescent="0.35">
      <c r="O38">
        <v>27</v>
      </c>
      <c r="P38">
        <v>2651</v>
      </c>
      <c r="Q38" t="s">
        <v>168</v>
      </c>
    </row>
    <row r="39" spans="15:17" x14ac:dyDescent="0.35">
      <c r="O39">
        <v>28</v>
      </c>
      <c r="P39">
        <v>2652</v>
      </c>
      <c r="Q39" t="s">
        <v>169</v>
      </c>
    </row>
    <row r="40" spans="15:17" x14ac:dyDescent="0.35">
      <c r="O40">
        <v>29</v>
      </c>
      <c r="P40">
        <v>2653</v>
      </c>
      <c r="Q40" t="s">
        <v>170</v>
      </c>
    </row>
    <row r="41" spans="15:17" x14ac:dyDescent="0.35">
      <c r="O41">
        <v>30</v>
      </c>
      <c r="P41">
        <v>2654</v>
      </c>
      <c r="Q41" t="s">
        <v>171</v>
      </c>
    </row>
    <row r="42" spans="15:17" x14ac:dyDescent="0.35">
      <c r="O42">
        <v>31</v>
      </c>
      <c r="P42">
        <v>2655</v>
      </c>
      <c r="Q42" t="s">
        <v>172</v>
      </c>
    </row>
    <row r="43" spans="15:17" x14ac:dyDescent="0.35">
      <c r="O43">
        <v>32</v>
      </c>
      <c r="P43">
        <v>2656</v>
      </c>
      <c r="Q43" t="s">
        <v>173</v>
      </c>
    </row>
    <row r="44" spans="15:17" x14ac:dyDescent="0.35">
      <c r="O44">
        <v>33</v>
      </c>
      <c r="P44">
        <v>2657</v>
      </c>
      <c r="Q44" t="s">
        <v>174</v>
      </c>
    </row>
    <row r="45" spans="15:17" x14ac:dyDescent="0.35">
      <c r="O45">
        <v>34</v>
      </c>
      <c r="P45">
        <v>2659</v>
      </c>
      <c r="Q45" t="s">
        <v>175</v>
      </c>
    </row>
    <row r="46" spans="15:17" x14ac:dyDescent="0.35">
      <c r="O46">
        <v>35</v>
      </c>
      <c r="P46">
        <v>2711</v>
      </c>
      <c r="Q46" t="s">
        <v>176</v>
      </c>
    </row>
    <row r="47" spans="15:17" x14ac:dyDescent="0.35">
      <c r="O47">
        <v>36</v>
      </c>
      <c r="P47">
        <v>2712</v>
      </c>
      <c r="Q47" t="s">
        <v>177</v>
      </c>
    </row>
    <row r="48" spans="15:17" x14ac:dyDescent="0.35">
      <c r="O48">
        <v>37</v>
      </c>
      <c r="P48">
        <v>2720</v>
      </c>
      <c r="Q48" t="s">
        <v>178</v>
      </c>
    </row>
    <row r="49" spans="15:17" x14ac:dyDescent="0.35">
      <c r="O49">
        <v>38</v>
      </c>
      <c r="P49">
        <v>2811</v>
      </c>
      <c r="Q49" t="s">
        <v>179</v>
      </c>
    </row>
    <row r="50" spans="15:17" x14ac:dyDescent="0.35">
      <c r="O50">
        <v>39</v>
      </c>
      <c r="P50">
        <v>2812</v>
      </c>
      <c r="Q50" t="s">
        <v>180</v>
      </c>
    </row>
    <row r="51" spans="15:17" x14ac:dyDescent="0.35">
      <c r="O51">
        <v>40</v>
      </c>
      <c r="P51">
        <v>2820</v>
      </c>
      <c r="Q51" t="s">
        <v>181</v>
      </c>
    </row>
    <row r="52" spans="15:17" x14ac:dyDescent="0.35">
      <c r="O52">
        <v>41</v>
      </c>
      <c r="P52">
        <v>2831</v>
      </c>
      <c r="Q52" t="s">
        <v>182</v>
      </c>
    </row>
    <row r="53" spans="15:17" x14ac:dyDescent="0.35">
      <c r="O53">
        <v>42</v>
      </c>
      <c r="P53">
        <v>2839</v>
      </c>
      <c r="Q53" t="s">
        <v>183</v>
      </c>
    </row>
    <row r="54" spans="15:17" x14ac:dyDescent="0.35">
      <c r="O54">
        <v>43</v>
      </c>
      <c r="P54">
        <v>2911</v>
      </c>
      <c r="Q54" t="s">
        <v>184</v>
      </c>
    </row>
    <row r="55" spans="15:17" x14ac:dyDescent="0.35">
      <c r="O55">
        <v>44</v>
      </c>
      <c r="P55">
        <v>2912</v>
      </c>
      <c r="Q55" t="s">
        <v>185</v>
      </c>
    </row>
    <row r="56" spans="15:17" x14ac:dyDescent="0.35">
      <c r="O56">
        <v>45</v>
      </c>
      <c r="P56">
        <v>2913</v>
      </c>
      <c r="Q56" t="s">
        <v>186</v>
      </c>
    </row>
    <row r="57" spans="15:17" x14ac:dyDescent="0.35">
      <c r="O57">
        <v>46</v>
      </c>
      <c r="P57">
        <v>2921</v>
      </c>
      <c r="Q57" t="s">
        <v>187</v>
      </c>
    </row>
    <row r="58" spans="15:17" x14ac:dyDescent="0.35">
      <c r="O58">
        <v>47</v>
      </c>
      <c r="P58">
        <v>2922</v>
      </c>
      <c r="Q58" t="s">
        <v>188</v>
      </c>
    </row>
    <row r="59" spans="15:17" x14ac:dyDescent="0.35">
      <c r="O59">
        <v>48</v>
      </c>
      <c r="P59">
        <v>2931</v>
      </c>
      <c r="Q59" t="s">
        <v>189</v>
      </c>
    </row>
    <row r="60" spans="15:17" x14ac:dyDescent="0.35">
      <c r="O60">
        <v>49</v>
      </c>
      <c r="P60">
        <v>2939</v>
      </c>
      <c r="Q60" t="s">
        <v>190</v>
      </c>
    </row>
    <row r="61" spans="15:17" x14ac:dyDescent="0.35">
      <c r="O61">
        <v>50</v>
      </c>
      <c r="P61">
        <v>2940</v>
      </c>
      <c r="Q61" t="s">
        <v>191</v>
      </c>
    </row>
    <row r="62" spans="15:17" x14ac:dyDescent="0.35">
      <c r="O62">
        <v>51</v>
      </c>
      <c r="P62">
        <v>2950</v>
      </c>
      <c r="Q62" t="s">
        <v>192</v>
      </c>
    </row>
    <row r="63" spans="15:17" x14ac:dyDescent="0.35">
      <c r="O63">
        <v>52</v>
      </c>
      <c r="P63">
        <v>3010</v>
      </c>
      <c r="Q63" t="s">
        <v>193</v>
      </c>
    </row>
    <row r="64" spans="15:17" x14ac:dyDescent="0.35">
      <c r="O64">
        <v>53</v>
      </c>
      <c r="P64">
        <v>3021</v>
      </c>
      <c r="Q64" t="s">
        <v>194</v>
      </c>
    </row>
    <row r="65" spans="15:17" x14ac:dyDescent="0.35">
      <c r="O65">
        <v>54</v>
      </c>
      <c r="P65">
        <v>3022</v>
      </c>
      <c r="Q65" t="s">
        <v>195</v>
      </c>
    </row>
    <row r="66" spans="15:17" x14ac:dyDescent="0.35">
      <c r="O66">
        <v>55</v>
      </c>
      <c r="P66">
        <v>3023</v>
      </c>
      <c r="Q66" t="s">
        <v>196</v>
      </c>
    </row>
    <row r="67" spans="15:17" x14ac:dyDescent="0.35">
      <c r="O67">
        <v>56</v>
      </c>
      <c r="P67">
        <v>3024</v>
      </c>
      <c r="Q67" t="s">
        <v>197</v>
      </c>
    </row>
    <row r="68" spans="15:17" x14ac:dyDescent="0.35">
      <c r="O68">
        <v>57</v>
      </c>
      <c r="P68">
        <v>3025</v>
      </c>
      <c r="Q68" t="s">
        <v>198</v>
      </c>
    </row>
    <row r="69" spans="15:17" x14ac:dyDescent="0.35">
      <c r="O69">
        <v>58</v>
      </c>
      <c r="P69">
        <v>3026</v>
      </c>
      <c r="Q69" t="s">
        <v>199</v>
      </c>
    </row>
    <row r="70" spans="15:17" x14ac:dyDescent="0.35">
      <c r="O70">
        <v>59</v>
      </c>
      <c r="P70">
        <v>3027</v>
      </c>
      <c r="Q70" t="s">
        <v>200</v>
      </c>
    </row>
    <row r="71" spans="15:17" x14ac:dyDescent="0.35">
      <c r="O71">
        <v>60</v>
      </c>
      <c r="P71">
        <v>3029</v>
      </c>
      <c r="Q71" t="s">
        <v>201</v>
      </c>
    </row>
    <row r="72" spans="15:17" x14ac:dyDescent="0.35">
      <c r="O72">
        <v>61</v>
      </c>
      <c r="P72">
        <v>3031</v>
      </c>
      <c r="Q72" t="s">
        <v>202</v>
      </c>
    </row>
    <row r="73" spans="15:17" x14ac:dyDescent="0.35">
      <c r="O73">
        <v>62</v>
      </c>
      <c r="P73">
        <v>3032</v>
      </c>
      <c r="Q73" t="s">
        <v>203</v>
      </c>
    </row>
    <row r="74" spans="15:17" x14ac:dyDescent="0.35">
      <c r="O74">
        <v>63</v>
      </c>
      <c r="P74">
        <v>3041</v>
      </c>
      <c r="Q74" t="s">
        <v>204</v>
      </c>
    </row>
    <row r="75" spans="15:17" x14ac:dyDescent="0.35">
      <c r="O75">
        <v>64</v>
      </c>
      <c r="P75">
        <v>3042</v>
      </c>
      <c r="Q75" t="s">
        <v>205</v>
      </c>
    </row>
    <row r="76" spans="15:17" x14ac:dyDescent="0.35">
      <c r="O76">
        <v>65</v>
      </c>
      <c r="P76">
        <v>3043</v>
      </c>
      <c r="Q76" t="s">
        <v>206</v>
      </c>
    </row>
    <row r="77" spans="15:17" x14ac:dyDescent="0.35">
      <c r="O77">
        <v>66</v>
      </c>
      <c r="P77">
        <v>3049</v>
      </c>
      <c r="Q77" t="s">
        <v>207</v>
      </c>
    </row>
    <row r="78" spans="15:17" x14ac:dyDescent="0.35">
      <c r="O78">
        <v>67</v>
      </c>
      <c r="P78">
        <v>3051</v>
      </c>
      <c r="Q78" t="s">
        <v>208</v>
      </c>
    </row>
    <row r="79" spans="15:17" x14ac:dyDescent="0.35">
      <c r="O79">
        <v>68</v>
      </c>
      <c r="P79">
        <v>3052</v>
      </c>
      <c r="Q79" t="s">
        <v>209</v>
      </c>
    </row>
    <row r="80" spans="15:17" x14ac:dyDescent="0.35">
      <c r="O80">
        <v>69</v>
      </c>
      <c r="P80">
        <v>3061</v>
      </c>
      <c r="Q80" t="s">
        <v>210</v>
      </c>
    </row>
    <row r="81" spans="15:17" x14ac:dyDescent="0.35">
      <c r="O81">
        <v>70</v>
      </c>
      <c r="P81">
        <v>7130</v>
      </c>
      <c r="Q81" t="s">
        <v>211</v>
      </c>
    </row>
    <row r="82" spans="15:17" x14ac:dyDescent="0.35">
      <c r="O82">
        <v>71</v>
      </c>
      <c r="P82">
        <v>7140</v>
      </c>
      <c r="Q82" t="s">
        <v>212</v>
      </c>
    </row>
    <row r="83" spans="15:17" x14ac:dyDescent="0.35">
      <c r="O83">
        <v>72</v>
      </c>
      <c r="P83">
        <v>7210</v>
      </c>
      <c r="Q83" t="s">
        <v>213</v>
      </c>
    </row>
    <row r="84" spans="15:17" x14ac:dyDescent="0.35">
      <c r="O84">
        <v>73</v>
      </c>
      <c r="P84">
        <v>7220</v>
      </c>
      <c r="Q84" t="s">
        <v>214</v>
      </c>
    </row>
    <row r="85" spans="15:17" x14ac:dyDescent="0.35">
      <c r="O85">
        <v>74</v>
      </c>
      <c r="P85">
        <v>7230</v>
      </c>
      <c r="Q85" t="s">
        <v>215</v>
      </c>
    </row>
    <row r="86" spans="15:17" x14ac:dyDescent="0.35">
      <c r="O86">
        <v>75</v>
      </c>
      <c r="P86">
        <v>7240</v>
      </c>
      <c r="Q86" t="s">
        <v>216</v>
      </c>
    </row>
    <row r="87" spans="15:17" x14ac:dyDescent="0.35">
      <c r="O87">
        <v>76</v>
      </c>
      <c r="P87">
        <v>7250</v>
      </c>
      <c r="Q87" t="s">
        <v>217</v>
      </c>
    </row>
    <row r="88" spans="15:17" x14ac:dyDescent="0.35">
      <c r="O88">
        <v>77</v>
      </c>
      <c r="P88">
        <v>7291</v>
      </c>
      <c r="Q88" t="s">
        <v>218</v>
      </c>
    </row>
    <row r="89" spans="15:17" x14ac:dyDescent="0.35">
      <c r="O89">
        <v>78</v>
      </c>
      <c r="P89">
        <v>7292</v>
      </c>
      <c r="Q89" t="s">
        <v>219</v>
      </c>
    </row>
    <row r="90" spans="15:17" x14ac:dyDescent="0.35">
      <c r="O90">
        <v>79</v>
      </c>
      <c r="P90">
        <v>7293</v>
      </c>
      <c r="Q90" t="s">
        <v>220</v>
      </c>
    </row>
    <row r="91" spans="15:17" x14ac:dyDescent="0.35">
      <c r="O91">
        <v>80</v>
      </c>
      <c r="P91">
        <v>7294</v>
      </c>
      <c r="Q91" t="s">
        <v>221</v>
      </c>
    </row>
    <row r="92" spans="15:17" x14ac:dyDescent="0.35">
      <c r="O92">
        <v>81</v>
      </c>
      <c r="P92">
        <v>7299</v>
      </c>
      <c r="Q92" t="s">
        <v>222</v>
      </c>
    </row>
    <row r="93" spans="15:17" x14ac:dyDescent="0.35">
      <c r="O93">
        <v>82</v>
      </c>
      <c r="P93">
        <v>7310</v>
      </c>
      <c r="Q93" t="s">
        <v>223</v>
      </c>
    </row>
    <row r="94" spans="15:17" x14ac:dyDescent="0.35">
      <c r="O94">
        <v>83</v>
      </c>
      <c r="P94">
        <v>7320</v>
      </c>
      <c r="Q94" t="s">
        <v>224</v>
      </c>
    </row>
    <row r="95" spans="15:17" x14ac:dyDescent="0.35">
      <c r="O95">
        <v>84</v>
      </c>
      <c r="P95">
        <v>7331</v>
      </c>
      <c r="Q95" t="s">
        <v>225</v>
      </c>
    </row>
    <row r="96" spans="15:17" x14ac:dyDescent="0.35">
      <c r="O96">
        <v>85</v>
      </c>
      <c r="P96">
        <v>7332</v>
      </c>
      <c r="Q96" t="s">
        <v>226</v>
      </c>
    </row>
    <row r="97" spans="15:17" x14ac:dyDescent="0.35">
      <c r="O97">
        <v>86</v>
      </c>
      <c r="P97">
        <v>7340</v>
      </c>
      <c r="Q97" t="s">
        <v>227</v>
      </c>
    </row>
    <row r="98" spans="15:17" x14ac:dyDescent="0.35">
      <c r="O98">
        <v>87</v>
      </c>
      <c r="P98">
        <v>7410</v>
      </c>
      <c r="Q98" t="s">
        <v>228</v>
      </c>
    </row>
    <row r="99" spans="15:17" x14ac:dyDescent="0.35">
      <c r="O99">
        <v>88</v>
      </c>
      <c r="P99">
        <v>7421</v>
      </c>
      <c r="Q99" t="s">
        <v>229</v>
      </c>
    </row>
    <row r="100" spans="15:17" x14ac:dyDescent="0.35">
      <c r="O100">
        <v>89</v>
      </c>
      <c r="P100">
        <v>7422</v>
      </c>
      <c r="Q100" t="s">
        <v>230</v>
      </c>
    </row>
    <row r="101" spans="15:17" x14ac:dyDescent="0.35">
      <c r="O101">
        <v>90</v>
      </c>
      <c r="P101">
        <v>7423</v>
      </c>
      <c r="Q101" t="s">
        <v>231</v>
      </c>
    </row>
    <row r="102" spans="15:17" x14ac:dyDescent="0.35">
      <c r="O102">
        <v>91</v>
      </c>
      <c r="P102">
        <v>7511</v>
      </c>
      <c r="Q102" t="s">
        <v>232</v>
      </c>
    </row>
    <row r="103" spans="15:17" x14ac:dyDescent="0.35">
      <c r="O103">
        <v>92</v>
      </c>
      <c r="P103">
        <v>7512</v>
      </c>
      <c r="Q103" t="s">
        <v>233</v>
      </c>
    </row>
    <row r="104" spans="15:17" x14ac:dyDescent="0.35">
      <c r="O104">
        <v>93</v>
      </c>
      <c r="P104">
        <v>7513</v>
      </c>
      <c r="Q104" t="s">
        <v>234</v>
      </c>
    </row>
    <row r="105" spans="15:17" x14ac:dyDescent="0.35">
      <c r="O105">
        <v>94</v>
      </c>
      <c r="P105">
        <v>7514</v>
      </c>
      <c r="Q105" t="s">
        <v>235</v>
      </c>
    </row>
    <row r="106" spans="15:17" x14ac:dyDescent="0.35">
      <c r="O106">
        <v>95</v>
      </c>
      <c r="P106">
        <v>7515</v>
      </c>
      <c r="Q106" t="s">
        <v>236</v>
      </c>
    </row>
    <row r="107" spans="15:17" x14ac:dyDescent="0.35">
      <c r="O107">
        <v>96</v>
      </c>
      <c r="P107">
        <v>7516</v>
      </c>
      <c r="Q107" t="s">
        <v>237</v>
      </c>
    </row>
    <row r="108" spans="15:17" x14ac:dyDescent="0.35">
      <c r="O108">
        <v>97</v>
      </c>
      <c r="P108">
        <v>7521</v>
      </c>
      <c r="Q108" t="s">
        <v>238</v>
      </c>
    </row>
    <row r="109" spans="15:17" x14ac:dyDescent="0.35">
      <c r="O109">
        <v>98</v>
      </c>
      <c r="P109">
        <v>7522</v>
      </c>
      <c r="Q109" t="s">
        <v>239</v>
      </c>
    </row>
    <row r="110" spans="15:17" x14ac:dyDescent="0.35">
      <c r="O110">
        <v>99</v>
      </c>
      <c r="P110">
        <v>7523</v>
      </c>
      <c r="Q110" t="s">
        <v>240</v>
      </c>
    </row>
    <row r="111" spans="15:17" x14ac:dyDescent="0.35">
      <c r="O111">
        <v>100</v>
      </c>
      <c r="P111">
        <v>7524</v>
      </c>
      <c r="Q111" t="s">
        <v>241</v>
      </c>
    </row>
    <row r="112" spans="15:17" x14ac:dyDescent="0.35">
      <c r="O112">
        <v>101</v>
      </c>
      <c r="P112">
        <v>7525</v>
      </c>
      <c r="Q112" t="s">
        <v>242</v>
      </c>
    </row>
    <row r="113" spans="15:17" x14ac:dyDescent="0.35">
      <c r="O113">
        <v>102</v>
      </c>
      <c r="P113">
        <v>7611</v>
      </c>
      <c r="Q113" t="s">
        <v>243</v>
      </c>
    </row>
    <row r="114" spans="15:17" x14ac:dyDescent="0.35">
      <c r="O114">
        <v>103</v>
      </c>
      <c r="P114">
        <v>7612</v>
      </c>
      <c r="Q114" t="s">
        <v>244</v>
      </c>
    </row>
    <row r="115" spans="15:17" x14ac:dyDescent="0.35">
      <c r="O115">
        <v>104</v>
      </c>
      <c r="P115">
        <v>7613</v>
      </c>
      <c r="Q115" t="s">
        <v>245</v>
      </c>
    </row>
    <row r="116" spans="15:17" x14ac:dyDescent="0.35">
      <c r="O116">
        <v>105</v>
      </c>
      <c r="P116">
        <v>7621</v>
      </c>
      <c r="Q116" t="s">
        <v>246</v>
      </c>
    </row>
    <row r="117" spans="15:17" x14ac:dyDescent="0.35">
      <c r="O117">
        <v>106</v>
      </c>
      <c r="P117">
        <v>7622</v>
      </c>
      <c r="Q117" t="s">
        <v>247</v>
      </c>
    </row>
    <row r="118" spans="15:17" x14ac:dyDescent="0.35">
      <c r="O118">
        <v>107</v>
      </c>
      <c r="P118">
        <v>7623</v>
      </c>
      <c r="Q118" t="s">
        <v>248</v>
      </c>
    </row>
    <row r="119" spans="15:17" x14ac:dyDescent="0.35">
      <c r="O119">
        <v>108</v>
      </c>
      <c r="P119">
        <v>7624</v>
      </c>
      <c r="Q119" t="s">
        <v>249</v>
      </c>
    </row>
    <row r="120" spans="15:17" x14ac:dyDescent="0.35">
      <c r="O120">
        <v>109</v>
      </c>
      <c r="P120">
        <v>7711</v>
      </c>
      <c r="Q120" t="s">
        <v>250</v>
      </c>
    </row>
    <row r="121" spans="15:17" x14ac:dyDescent="0.35">
      <c r="O121">
        <v>110</v>
      </c>
      <c r="P121">
        <v>7712</v>
      </c>
      <c r="Q121" t="s">
        <v>251</v>
      </c>
    </row>
    <row r="122" spans="15:17" x14ac:dyDescent="0.35">
      <c r="O122">
        <v>111</v>
      </c>
      <c r="P122">
        <v>7713</v>
      </c>
      <c r="Q122" t="s">
        <v>252</v>
      </c>
    </row>
    <row r="123" spans="15:17" x14ac:dyDescent="0.35">
      <c r="O123">
        <v>112</v>
      </c>
      <c r="P123">
        <v>7721</v>
      </c>
      <c r="Q123" t="s">
        <v>253</v>
      </c>
    </row>
    <row r="124" spans="15:17" x14ac:dyDescent="0.35">
      <c r="O124">
        <v>113</v>
      </c>
      <c r="P124">
        <v>7722</v>
      </c>
      <c r="Q124" t="s">
        <v>254</v>
      </c>
    </row>
    <row r="125" spans="15:17" x14ac:dyDescent="0.35">
      <c r="O125">
        <v>114</v>
      </c>
      <c r="P125">
        <v>7723</v>
      </c>
      <c r="Q125" t="s">
        <v>255</v>
      </c>
    </row>
    <row r="126" spans="15:17" x14ac:dyDescent="0.35">
      <c r="O126">
        <v>115</v>
      </c>
      <c r="P126">
        <v>7724</v>
      </c>
      <c r="Q126" t="s">
        <v>256</v>
      </c>
    </row>
    <row r="127" spans="15:17" x14ac:dyDescent="0.35">
      <c r="O127">
        <v>116</v>
      </c>
      <c r="P127">
        <v>7725</v>
      </c>
      <c r="Q127" t="s">
        <v>257</v>
      </c>
    </row>
    <row r="128" spans="15:17" x14ac:dyDescent="0.35">
      <c r="O128">
        <v>117</v>
      </c>
      <c r="P128">
        <v>7726</v>
      </c>
      <c r="Q128" t="s">
        <v>258</v>
      </c>
    </row>
    <row r="129" spans="15:17" x14ac:dyDescent="0.35">
      <c r="O129">
        <v>118</v>
      </c>
      <c r="P129">
        <v>7731</v>
      </c>
      <c r="Q129" t="s">
        <v>259</v>
      </c>
    </row>
    <row r="130" spans="15:17" x14ac:dyDescent="0.35">
      <c r="O130">
        <v>119</v>
      </c>
      <c r="P130">
        <v>7732</v>
      </c>
      <c r="Q130" t="s">
        <v>260</v>
      </c>
    </row>
    <row r="131" spans="15:17" x14ac:dyDescent="0.35">
      <c r="O131">
        <v>120</v>
      </c>
      <c r="P131">
        <v>7733</v>
      </c>
      <c r="Q131" t="s">
        <v>261</v>
      </c>
    </row>
    <row r="132" spans="15:17" x14ac:dyDescent="0.35">
      <c r="O132">
        <v>121</v>
      </c>
      <c r="P132">
        <v>7734</v>
      </c>
      <c r="Q132" t="s">
        <v>262</v>
      </c>
    </row>
    <row r="133" spans="15:17" x14ac:dyDescent="0.35">
      <c r="O133">
        <v>122</v>
      </c>
      <c r="P133">
        <v>7741</v>
      </c>
      <c r="Q133" t="s">
        <v>263</v>
      </c>
    </row>
    <row r="134" spans="15:17" x14ac:dyDescent="0.35">
      <c r="O134">
        <v>123</v>
      </c>
      <c r="P134">
        <v>7742</v>
      </c>
      <c r="Q134" t="s">
        <v>264</v>
      </c>
    </row>
    <row r="135" spans="15:17" x14ac:dyDescent="0.35">
      <c r="O135">
        <v>124</v>
      </c>
      <c r="P135">
        <v>7801</v>
      </c>
      <c r="Q135" t="s">
        <v>265</v>
      </c>
    </row>
    <row r="136" spans="15:17" x14ac:dyDescent="0.35">
      <c r="O136">
        <v>125</v>
      </c>
      <c r="P136">
        <v>7802</v>
      </c>
      <c r="Q136" t="s">
        <v>266</v>
      </c>
    </row>
    <row r="137" spans="15:17" x14ac:dyDescent="0.35">
      <c r="O137">
        <v>126</v>
      </c>
      <c r="P137">
        <v>7803</v>
      </c>
      <c r="Q137" t="s">
        <v>267</v>
      </c>
    </row>
    <row r="138" spans="15:17" x14ac:dyDescent="0.35">
      <c r="O138">
        <v>127</v>
      </c>
      <c r="P138">
        <v>7804</v>
      </c>
      <c r="Q138" t="s">
        <v>268</v>
      </c>
    </row>
    <row r="139" spans="15:17" x14ac:dyDescent="0.35">
      <c r="O139">
        <v>128</v>
      </c>
      <c r="P139">
        <v>7805</v>
      </c>
      <c r="Q139" t="s">
        <v>269</v>
      </c>
    </row>
    <row r="140" spans="15:17" x14ac:dyDescent="0.35">
      <c r="O140">
        <v>129</v>
      </c>
      <c r="P140">
        <v>7806</v>
      </c>
      <c r="Q140" t="s">
        <v>270</v>
      </c>
    </row>
    <row r="141" spans="15:17" x14ac:dyDescent="0.35">
      <c r="O141">
        <v>130</v>
      </c>
      <c r="P141">
        <v>7911</v>
      </c>
      <c r="Q141" t="s">
        <v>271</v>
      </c>
    </row>
    <row r="142" spans="15:17" x14ac:dyDescent="0.35">
      <c r="O142">
        <v>131</v>
      </c>
      <c r="P142">
        <v>7912</v>
      </c>
      <c r="Q142" t="s">
        <v>272</v>
      </c>
    </row>
    <row r="143" spans="15:17" x14ac:dyDescent="0.35">
      <c r="O143">
        <v>132</v>
      </c>
      <c r="P143">
        <v>7913</v>
      </c>
      <c r="Q143" t="s">
        <v>273</v>
      </c>
    </row>
    <row r="144" spans="15:17" x14ac:dyDescent="0.35">
      <c r="O144">
        <v>133</v>
      </c>
      <c r="P144">
        <v>7920</v>
      </c>
      <c r="Q144" t="s">
        <v>274</v>
      </c>
    </row>
    <row r="145" spans="15:17" x14ac:dyDescent="0.35">
      <c r="O145">
        <v>134</v>
      </c>
      <c r="P145">
        <v>7931</v>
      </c>
      <c r="Q145" t="s">
        <v>275</v>
      </c>
    </row>
    <row r="146" spans="15:17" x14ac:dyDescent="0.35">
      <c r="O146">
        <v>135</v>
      </c>
      <c r="P146">
        <v>7932</v>
      </c>
      <c r="Q146" t="s">
        <v>276</v>
      </c>
    </row>
    <row r="147" spans="15:17" x14ac:dyDescent="0.35">
      <c r="O147">
        <v>136</v>
      </c>
      <c r="P147">
        <v>7933</v>
      </c>
      <c r="Q147" t="s">
        <v>277</v>
      </c>
    </row>
    <row r="148" spans="15:17" x14ac:dyDescent="0.35">
      <c r="O148">
        <v>137</v>
      </c>
      <c r="P148">
        <v>7934</v>
      </c>
      <c r="Q148" t="s">
        <v>278</v>
      </c>
    </row>
    <row r="149" spans="15:17" x14ac:dyDescent="0.35">
      <c r="O149">
        <v>138</v>
      </c>
      <c r="P149">
        <v>7935</v>
      </c>
      <c r="Q149" t="s">
        <v>279</v>
      </c>
    </row>
    <row r="150" spans="15:17" x14ac:dyDescent="0.35">
      <c r="O150">
        <v>139</v>
      </c>
      <c r="P150">
        <v>7936</v>
      </c>
      <c r="Q150" t="s">
        <v>280</v>
      </c>
    </row>
    <row r="151" spans="15:17" x14ac:dyDescent="0.35">
      <c r="O151">
        <v>140</v>
      </c>
      <c r="P151">
        <v>7937</v>
      </c>
      <c r="Q151" t="s">
        <v>281</v>
      </c>
    </row>
    <row r="152" spans="15:17" x14ac:dyDescent="0.35">
      <c r="O152">
        <v>141</v>
      </c>
      <c r="P152">
        <v>7941</v>
      </c>
      <c r="Q152" t="s">
        <v>282</v>
      </c>
    </row>
    <row r="153" spans="15:17" x14ac:dyDescent="0.35">
      <c r="O153">
        <v>142</v>
      </c>
      <c r="P153">
        <v>7942</v>
      </c>
      <c r="Q153" t="s">
        <v>283</v>
      </c>
    </row>
    <row r="154" spans="15:17" x14ac:dyDescent="0.35">
      <c r="O154">
        <v>143</v>
      </c>
      <c r="P154">
        <v>8010</v>
      </c>
      <c r="Q154" t="s">
        <v>284</v>
      </c>
    </row>
    <row r="155" spans="15:17" x14ac:dyDescent="0.35">
      <c r="O155">
        <v>144</v>
      </c>
      <c r="P155">
        <v>8020</v>
      </c>
      <c r="Q155" t="s">
        <v>285</v>
      </c>
    </row>
    <row r="156" spans="15:17" x14ac:dyDescent="0.35">
      <c r="O156">
        <v>145</v>
      </c>
      <c r="P156">
        <v>8030</v>
      </c>
      <c r="Q156" t="s">
        <v>286</v>
      </c>
    </row>
    <row r="157" spans="15:17" x14ac:dyDescent="0.35">
      <c r="O157">
        <v>146</v>
      </c>
      <c r="P157">
        <v>8040</v>
      </c>
      <c r="Q157" t="s">
        <v>287</v>
      </c>
    </row>
    <row r="158" spans="15:17" x14ac:dyDescent="0.35">
      <c r="O158">
        <v>147</v>
      </c>
      <c r="P158">
        <v>8050</v>
      </c>
      <c r="Q158" t="s">
        <v>288</v>
      </c>
    </row>
    <row r="159" spans="15:17" x14ac:dyDescent="0.35">
      <c r="O159">
        <v>148</v>
      </c>
      <c r="P159">
        <v>8060</v>
      </c>
      <c r="Q159" t="s">
        <v>289</v>
      </c>
    </row>
    <row r="160" spans="15:17" x14ac:dyDescent="0.35">
      <c r="O160">
        <v>149</v>
      </c>
      <c r="P160">
        <v>8070</v>
      </c>
      <c r="Q160" t="s">
        <v>290</v>
      </c>
    </row>
    <row r="161" spans="15:17" x14ac:dyDescent="0.35">
      <c r="O161">
        <v>150</v>
      </c>
      <c r="P161">
        <v>8111</v>
      </c>
      <c r="Q161" t="s">
        <v>291</v>
      </c>
    </row>
    <row r="162" spans="15:17" x14ac:dyDescent="0.35">
      <c r="O162">
        <v>151</v>
      </c>
      <c r="P162">
        <v>8112</v>
      </c>
      <c r="Q162" t="s">
        <v>292</v>
      </c>
    </row>
    <row r="163" spans="15:17" x14ac:dyDescent="0.35">
      <c r="O163">
        <v>152</v>
      </c>
      <c r="P163">
        <v>8113</v>
      </c>
      <c r="Q163" t="s">
        <v>293</v>
      </c>
    </row>
    <row r="164" spans="15:17" x14ac:dyDescent="0.35">
      <c r="O164">
        <v>153</v>
      </c>
      <c r="P164">
        <v>8121</v>
      </c>
      <c r="Q164" t="s">
        <v>294</v>
      </c>
    </row>
    <row r="165" spans="15:17" x14ac:dyDescent="0.35">
      <c r="O165">
        <v>154</v>
      </c>
      <c r="P165">
        <v>8122</v>
      </c>
      <c r="Q165" t="s">
        <v>295</v>
      </c>
    </row>
    <row r="166" spans="15:17" x14ac:dyDescent="0.35">
      <c r="O166">
        <v>155</v>
      </c>
      <c r="P166">
        <v>8123</v>
      </c>
      <c r="Q166" t="s">
        <v>296</v>
      </c>
    </row>
    <row r="167" spans="15:17" x14ac:dyDescent="0.35">
      <c r="O167">
        <v>156</v>
      </c>
      <c r="P167">
        <v>8124</v>
      </c>
      <c r="Q167" t="s">
        <v>297</v>
      </c>
    </row>
    <row r="168" spans="15:17" x14ac:dyDescent="0.35">
      <c r="O168">
        <v>157</v>
      </c>
      <c r="P168">
        <v>8131</v>
      </c>
      <c r="Q168" t="s">
        <v>298</v>
      </c>
    </row>
    <row r="169" spans="15:17" x14ac:dyDescent="0.35">
      <c r="O169">
        <v>158</v>
      </c>
      <c r="P169">
        <v>8139</v>
      </c>
      <c r="Q169" t="s">
        <v>299</v>
      </c>
    </row>
    <row r="170" spans="15:17" x14ac:dyDescent="0.35">
      <c r="O170">
        <v>159</v>
      </c>
      <c r="P170">
        <v>8141</v>
      </c>
      <c r="Q170" t="s">
        <v>300</v>
      </c>
    </row>
    <row r="171" spans="15:17" x14ac:dyDescent="0.35">
      <c r="O171">
        <v>160</v>
      </c>
      <c r="P171">
        <v>8142</v>
      </c>
      <c r="Q171" t="s">
        <v>301</v>
      </c>
    </row>
    <row r="172" spans="15:17" x14ac:dyDescent="0.35">
      <c r="O172">
        <v>161</v>
      </c>
      <c r="P172">
        <v>8143</v>
      </c>
      <c r="Q172" t="s">
        <v>302</v>
      </c>
    </row>
    <row r="173" spans="15:17" x14ac:dyDescent="0.35">
      <c r="O173">
        <v>162</v>
      </c>
      <c r="P173">
        <v>8151</v>
      </c>
      <c r="Q173" t="s">
        <v>303</v>
      </c>
    </row>
    <row r="174" spans="15:17" x14ac:dyDescent="0.35">
      <c r="O174">
        <v>163</v>
      </c>
      <c r="P174">
        <v>8152</v>
      </c>
      <c r="Q174" t="s">
        <v>304</v>
      </c>
    </row>
    <row r="175" spans="15:17" x14ac:dyDescent="0.35">
      <c r="O175">
        <v>164</v>
      </c>
      <c r="P175">
        <v>8153</v>
      </c>
      <c r="Q175" t="s">
        <v>305</v>
      </c>
    </row>
    <row r="176" spans="15:17" x14ac:dyDescent="0.35">
      <c r="O176">
        <v>165</v>
      </c>
      <c r="P176">
        <v>8154</v>
      </c>
      <c r="Q176" t="s">
        <v>306</v>
      </c>
    </row>
    <row r="177" spans="15:17" x14ac:dyDescent="0.35">
      <c r="O177">
        <v>166</v>
      </c>
      <c r="P177">
        <v>8155</v>
      </c>
      <c r="Q177" t="s">
        <v>307</v>
      </c>
    </row>
    <row r="178" spans="15:17" x14ac:dyDescent="0.35">
      <c r="O178">
        <v>167</v>
      </c>
      <c r="P178">
        <v>8159</v>
      </c>
      <c r="Q178" t="s">
        <v>308</v>
      </c>
    </row>
    <row r="179" spans="15:17" x14ac:dyDescent="0.35">
      <c r="O179">
        <v>168</v>
      </c>
      <c r="P179">
        <v>8161</v>
      </c>
      <c r="Q179" t="s">
        <v>309</v>
      </c>
    </row>
    <row r="180" spans="15:17" x14ac:dyDescent="0.35">
      <c r="O180">
        <v>169</v>
      </c>
      <c r="P180">
        <v>8162</v>
      </c>
      <c r="Q180" t="s">
        <v>310</v>
      </c>
    </row>
    <row r="181" spans="15:17" x14ac:dyDescent="0.35">
      <c r="O181">
        <v>170</v>
      </c>
      <c r="P181">
        <v>8163</v>
      </c>
      <c r="Q181" t="s">
        <v>311</v>
      </c>
    </row>
    <row r="182" spans="15:17" x14ac:dyDescent="0.35">
      <c r="O182">
        <v>171</v>
      </c>
      <c r="P182">
        <v>8170</v>
      </c>
      <c r="Q182" t="s">
        <v>312</v>
      </c>
    </row>
    <row r="183" spans="15:17" x14ac:dyDescent="0.35">
      <c r="O183">
        <v>172</v>
      </c>
      <c r="P183">
        <v>8210</v>
      </c>
      <c r="Q183" t="s">
        <v>313</v>
      </c>
    </row>
    <row r="184" spans="15:17" x14ac:dyDescent="0.35">
      <c r="O184">
        <v>173</v>
      </c>
      <c r="P184">
        <v>8220</v>
      </c>
      <c r="Q184" t="s">
        <v>314</v>
      </c>
    </row>
    <row r="185" spans="15:17" x14ac:dyDescent="0.35">
      <c r="O185">
        <v>174</v>
      </c>
      <c r="P185">
        <v>8230</v>
      </c>
      <c r="Q185" t="s">
        <v>315</v>
      </c>
    </row>
    <row r="186" spans="15:17" x14ac:dyDescent="0.35">
      <c r="O186">
        <v>175</v>
      </c>
      <c r="P186">
        <v>8240</v>
      </c>
      <c r="Q186" t="s">
        <v>316</v>
      </c>
    </row>
    <row r="187" spans="15:17" x14ac:dyDescent="0.35">
      <c r="O187">
        <v>176</v>
      </c>
      <c r="P187">
        <v>8250</v>
      </c>
      <c r="Q187" t="s">
        <v>317</v>
      </c>
    </row>
    <row r="188" spans="15:17" x14ac:dyDescent="0.35">
      <c r="O188">
        <v>177</v>
      </c>
      <c r="P188">
        <v>8260</v>
      </c>
      <c r="Q188" t="s">
        <v>318</v>
      </c>
    </row>
    <row r="189" spans="15:17" x14ac:dyDescent="0.35">
      <c r="O189">
        <v>178</v>
      </c>
      <c r="P189">
        <v>8270</v>
      </c>
      <c r="Q189" t="s">
        <v>319</v>
      </c>
    </row>
    <row r="190" spans="15:17" x14ac:dyDescent="0.35">
      <c r="O190">
        <v>179</v>
      </c>
      <c r="P190">
        <v>8280</v>
      </c>
      <c r="Q190" t="s">
        <v>320</v>
      </c>
    </row>
    <row r="191" spans="15:17" x14ac:dyDescent="0.35">
      <c r="O191">
        <v>180</v>
      </c>
      <c r="P191">
        <v>8311</v>
      </c>
      <c r="Q191" t="s">
        <v>321</v>
      </c>
    </row>
    <row r="192" spans="15:17" x14ac:dyDescent="0.35">
      <c r="O192">
        <v>181</v>
      </c>
      <c r="P192">
        <v>8312</v>
      </c>
      <c r="Q192" t="s">
        <v>322</v>
      </c>
    </row>
    <row r="193" spans="15:17" x14ac:dyDescent="0.35">
      <c r="O193">
        <v>182</v>
      </c>
      <c r="P193">
        <v>8321</v>
      </c>
      <c r="Q193" t="s">
        <v>323</v>
      </c>
    </row>
    <row r="194" spans="15:17" x14ac:dyDescent="0.35">
      <c r="O194">
        <v>183</v>
      </c>
      <c r="P194">
        <v>3062</v>
      </c>
      <c r="Q194" t="s">
        <v>324</v>
      </c>
    </row>
    <row r="195" spans="15:17" x14ac:dyDescent="0.35">
      <c r="O195">
        <v>184</v>
      </c>
      <c r="P195">
        <v>7120</v>
      </c>
      <c r="Q195" t="s">
        <v>325</v>
      </c>
    </row>
    <row r="196" spans="15:17" x14ac:dyDescent="0.35">
      <c r="O196">
        <v>185</v>
      </c>
      <c r="P196">
        <v>8322</v>
      </c>
      <c r="Q196" t="s">
        <v>326</v>
      </c>
    </row>
    <row r="197" spans="15:17" x14ac:dyDescent="0.35">
      <c r="O197">
        <v>186</v>
      </c>
      <c r="P197">
        <v>8323</v>
      </c>
      <c r="Q197" t="s">
        <v>327</v>
      </c>
    </row>
    <row r="198" spans="15:17" x14ac:dyDescent="0.35">
      <c r="O198">
        <v>187</v>
      </c>
      <c r="P198">
        <v>8324</v>
      </c>
      <c r="Q198" t="s">
        <v>328</v>
      </c>
    </row>
    <row r="199" spans="15:17" x14ac:dyDescent="0.35">
      <c r="O199">
        <v>188</v>
      </c>
      <c r="P199">
        <v>8329</v>
      </c>
      <c r="Q199" t="s">
        <v>329</v>
      </c>
    </row>
    <row r="200" spans="15:17" x14ac:dyDescent="0.35">
      <c r="O200">
        <v>189</v>
      </c>
      <c r="P200">
        <v>8331</v>
      </c>
      <c r="Q200" t="s">
        <v>330</v>
      </c>
    </row>
    <row r="201" spans="15:17" x14ac:dyDescent="0.35">
      <c r="O201">
        <v>190</v>
      </c>
      <c r="P201">
        <v>8332</v>
      </c>
      <c r="Q201" t="s">
        <v>331</v>
      </c>
    </row>
    <row r="202" spans="15:17" x14ac:dyDescent="0.35">
      <c r="O202">
        <v>191</v>
      </c>
      <c r="P202">
        <v>8340</v>
      </c>
      <c r="Q202" t="s">
        <v>332</v>
      </c>
    </row>
    <row r="203" spans="15:17" x14ac:dyDescent="0.35">
      <c r="O203">
        <v>192</v>
      </c>
      <c r="P203">
        <v>8414</v>
      </c>
      <c r="Q203" t="s">
        <v>333</v>
      </c>
    </row>
    <row r="204" spans="15:17" x14ac:dyDescent="0.35">
      <c r="O204">
        <v>193</v>
      </c>
      <c r="P204">
        <v>10</v>
      </c>
      <c r="Q204" t="s">
        <v>334</v>
      </c>
    </row>
    <row r="205" spans="15:17" x14ac:dyDescent="0.35">
      <c r="O205">
        <v>194</v>
      </c>
      <c r="P205">
        <v>11</v>
      </c>
      <c r="Q205" t="s">
        <v>335</v>
      </c>
    </row>
    <row r="206" spans="15:17" x14ac:dyDescent="0.35">
      <c r="O206">
        <v>195</v>
      </c>
      <c r="P206">
        <v>12</v>
      </c>
      <c r="Q206" t="s">
        <v>336</v>
      </c>
    </row>
    <row r="207" spans="15:17" x14ac:dyDescent="0.35">
      <c r="O207">
        <v>196</v>
      </c>
      <c r="P207">
        <v>13</v>
      </c>
      <c r="Q207" t="s">
        <v>337</v>
      </c>
    </row>
    <row r="208" spans="15:17" x14ac:dyDescent="0.35">
      <c r="O208">
        <v>197</v>
      </c>
      <c r="P208">
        <v>14</v>
      </c>
      <c r="Q208" t="s">
        <v>338</v>
      </c>
    </row>
    <row r="209" spans="15:17" x14ac:dyDescent="0.35">
      <c r="O209">
        <v>198</v>
      </c>
      <c r="P209">
        <v>15</v>
      </c>
      <c r="Q209" t="s">
        <v>339</v>
      </c>
    </row>
    <row r="210" spans="15:17" x14ac:dyDescent="0.35">
      <c r="O210">
        <v>199</v>
      </c>
      <c r="P210">
        <v>16</v>
      </c>
      <c r="Q210" t="s">
        <v>340</v>
      </c>
    </row>
    <row r="211" spans="15:17" x14ac:dyDescent="0.35">
      <c r="O211">
        <v>200</v>
      </c>
      <c r="P211">
        <v>17</v>
      </c>
      <c r="Q211" t="s">
        <v>341</v>
      </c>
    </row>
    <row r="212" spans="15:17" x14ac:dyDescent="0.35">
      <c r="O212">
        <v>201</v>
      </c>
      <c r="P212">
        <v>20</v>
      </c>
      <c r="Q212" t="s">
        <v>342</v>
      </c>
    </row>
    <row r="213" spans="15:17" x14ac:dyDescent="0.35">
      <c r="O213">
        <v>202</v>
      </c>
      <c r="P213">
        <v>21</v>
      </c>
      <c r="Q213" t="s">
        <v>343</v>
      </c>
    </row>
    <row r="214" spans="15:17" x14ac:dyDescent="0.35">
      <c r="O214">
        <v>203</v>
      </c>
      <c r="P214">
        <v>22</v>
      </c>
      <c r="Q214" t="s">
        <v>344</v>
      </c>
    </row>
    <row r="215" spans="15:17" x14ac:dyDescent="0.35">
      <c r="O215">
        <v>204</v>
      </c>
      <c r="P215">
        <v>23</v>
      </c>
      <c r="Q215" t="s">
        <v>345</v>
      </c>
    </row>
    <row r="216" spans="15:17" x14ac:dyDescent="0.35">
      <c r="O216">
        <v>205</v>
      </c>
      <c r="P216">
        <v>24</v>
      </c>
      <c r="Q216" t="s">
        <v>346</v>
      </c>
    </row>
    <row r="217" spans="15:17" x14ac:dyDescent="0.35">
      <c r="O217">
        <v>206</v>
      </c>
      <c r="P217">
        <v>25</v>
      </c>
      <c r="Q217" t="s">
        <v>347</v>
      </c>
    </row>
    <row r="218" spans="15:17" x14ac:dyDescent="0.35">
      <c r="O218">
        <v>207</v>
      </c>
      <c r="P218">
        <v>26</v>
      </c>
      <c r="Q218" t="s">
        <v>348</v>
      </c>
    </row>
    <row r="219" spans="15:17" x14ac:dyDescent="0.35">
      <c r="O219">
        <v>208</v>
      </c>
      <c r="P219">
        <v>27</v>
      </c>
      <c r="Q219" t="s">
        <v>349</v>
      </c>
    </row>
    <row r="220" spans="15:17" x14ac:dyDescent="0.35">
      <c r="O220">
        <v>209</v>
      </c>
      <c r="P220">
        <v>28</v>
      </c>
      <c r="Q220" t="s">
        <v>350</v>
      </c>
    </row>
    <row r="221" spans="15:17" x14ac:dyDescent="0.35">
      <c r="O221">
        <v>210</v>
      </c>
      <c r="P221">
        <v>29</v>
      </c>
      <c r="Q221" t="s">
        <v>351</v>
      </c>
    </row>
    <row r="222" spans="15:17" x14ac:dyDescent="0.35">
      <c r="O222">
        <v>211</v>
      </c>
      <c r="P222">
        <v>30</v>
      </c>
      <c r="Q222" t="s">
        <v>352</v>
      </c>
    </row>
    <row r="223" spans="15:17" x14ac:dyDescent="0.35">
      <c r="O223">
        <v>212</v>
      </c>
      <c r="P223">
        <v>31</v>
      </c>
      <c r="Q223" t="s">
        <v>353</v>
      </c>
    </row>
    <row r="224" spans="15:17" x14ac:dyDescent="0.35">
      <c r="O224">
        <v>213</v>
      </c>
      <c r="P224">
        <v>32</v>
      </c>
      <c r="Q224" t="s">
        <v>354</v>
      </c>
    </row>
    <row r="225" spans="15:17" x14ac:dyDescent="0.35">
      <c r="O225">
        <v>214</v>
      </c>
      <c r="P225">
        <v>33</v>
      </c>
      <c r="Q225" t="s">
        <v>355</v>
      </c>
    </row>
    <row r="226" spans="15:17" x14ac:dyDescent="0.35">
      <c r="O226">
        <v>215</v>
      </c>
      <c r="P226">
        <v>34</v>
      </c>
      <c r="Q226" t="s">
        <v>356</v>
      </c>
    </row>
    <row r="227" spans="15:17" x14ac:dyDescent="0.35">
      <c r="O227">
        <v>216</v>
      </c>
      <c r="P227">
        <v>35</v>
      </c>
      <c r="Q227" t="s">
        <v>357</v>
      </c>
    </row>
    <row r="228" spans="15:17" x14ac:dyDescent="0.35">
      <c r="O228">
        <v>217</v>
      </c>
      <c r="P228">
        <v>40</v>
      </c>
      <c r="Q228" t="s">
        <v>358</v>
      </c>
    </row>
    <row r="229" spans="15:17" x14ac:dyDescent="0.35">
      <c r="O229">
        <v>218</v>
      </c>
      <c r="P229">
        <v>41</v>
      </c>
      <c r="Q229" t="s">
        <v>359</v>
      </c>
    </row>
    <row r="230" spans="15:17" x14ac:dyDescent="0.35">
      <c r="O230">
        <v>219</v>
      </c>
      <c r="P230">
        <v>42</v>
      </c>
      <c r="Q230" t="s">
        <v>360</v>
      </c>
    </row>
    <row r="231" spans="15:17" x14ac:dyDescent="0.35">
      <c r="O231">
        <v>220</v>
      </c>
      <c r="P231">
        <v>43</v>
      </c>
      <c r="Q231" t="s">
        <v>361</v>
      </c>
    </row>
    <row r="232" spans="15:17" x14ac:dyDescent="0.35">
      <c r="O232">
        <v>221</v>
      </c>
      <c r="P232">
        <v>44</v>
      </c>
      <c r="Q232" t="s">
        <v>362</v>
      </c>
    </row>
    <row r="233" spans="15:17" x14ac:dyDescent="0.35">
      <c r="O233">
        <v>222</v>
      </c>
      <c r="P233">
        <v>45</v>
      </c>
      <c r="Q233" t="s">
        <v>363</v>
      </c>
    </row>
    <row r="234" spans="15:17" x14ac:dyDescent="0.35">
      <c r="O234">
        <v>223</v>
      </c>
      <c r="P234">
        <v>46</v>
      </c>
      <c r="Q234" t="s">
        <v>364</v>
      </c>
    </row>
    <row r="235" spans="15:17" x14ac:dyDescent="0.35">
      <c r="O235">
        <v>224</v>
      </c>
      <c r="P235">
        <v>50</v>
      </c>
      <c r="Q235" t="s">
        <v>365</v>
      </c>
    </row>
    <row r="236" spans="15:17" x14ac:dyDescent="0.35">
      <c r="O236">
        <v>225</v>
      </c>
      <c r="P236">
        <v>51</v>
      </c>
      <c r="Q236" t="s">
        <v>366</v>
      </c>
    </row>
    <row r="237" spans="15:17" x14ac:dyDescent="0.35">
      <c r="O237">
        <v>226</v>
      </c>
      <c r="P237">
        <v>52</v>
      </c>
      <c r="Q237" t="s">
        <v>367</v>
      </c>
    </row>
    <row r="238" spans="15:17" x14ac:dyDescent="0.35">
      <c r="O238">
        <v>227</v>
      </c>
      <c r="P238">
        <v>53</v>
      </c>
      <c r="Q238" t="s">
        <v>368</v>
      </c>
    </row>
    <row r="239" spans="15:17" x14ac:dyDescent="0.35">
      <c r="O239">
        <v>228</v>
      </c>
      <c r="P239">
        <v>60</v>
      </c>
      <c r="Q239" t="s">
        <v>369</v>
      </c>
    </row>
    <row r="240" spans="15:17" x14ac:dyDescent="0.35">
      <c r="O240">
        <v>229</v>
      </c>
      <c r="P240">
        <v>61</v>
      </c>
      <c r="Q240" t="s">
        <v>370</v>
      </c>
    </row>
    <row r="241" spans="15:17" x14ac:dyDescent="0.35">
      <c r="O241">
        <v>230</v>
      </c>
      <c r="P241">
        <v>62</v>
      </c>
      <c r="Q241" t="s">
        <v>371</v>
      </c>
    </row>
    <row r="242" spans="15:17" x14ac:dyDescent="0.35">
      <c r="O242">
        <v>231</v>
      </c>
      <c r="P242">
        <v>63</v>
      </c>
      <c r="Q242" t="s">
        <v>372</v>
      </c>
    </row>
    <row r="243" spans="15:17" x14ac:dyDescent="0.35">
      <c r="O243">
        <v>232</v>
      </c>
      <c r="P243">
        <v>70</v>
      </c>
      <c r="Q243" t="s">
        <v>373</v>
      </c>
    </row>
    <row r="244" spans="15:17" x14ac:dyDescent="0.35">
      <c r="O244">
        <v>233</v>
      </c>
      <c r="P244">
        <v>71</v>
      </c>
      <c r="Q244" t="s">
        <v>374</v>
      </c>
    </row>
    <row r="245" spans="15:17" x14ac:dyDescent="0.35">
      <c r="O245">
        <v>234</v>
      </c>
      <c r="P245">
        <v>72</v>
      </c>
      <c r="Q245" t="s">
        <v>375</v>
      </c>
    </row>
    <row r="246" spans="15:17" x14ac:dyDescent="0.35">
      <c r="O246">
        <v>235</v>
      </c>
      <c r="P246">
        <v>73</v>
      </c>
      <c r="Q246" t="s">
        <v>376</v>
      </c>
    </row>
    <row r="247" spans="15:17" x14ac:dyDescent="0.35">
      <c r="O247">
        <v>236</v>
      </c>
      <c r="P247">
        <v>74</v>
      </c>
      <c r="Q247" t="s">
        <v>377</v>
      </c>
    </row>
    <row r="248" spans="15:17" x14ac:dyDescent="0.35">
      <c r="O248">
        <v>237</v>
      </c>
      <c r="P248">
        <v>75</v>
      </c>
      <c r="Q248" t="s">
        <v>378</v>
      </c>
    </row>
    <row r="249" spans="15:17" x14ac:dyDescent="0.35">
      <c r="O249">
        <v>238</v>
      </c>
      <c r="P249">
        <v>76</v>
      </c>
      <c r="Q249" t="s">
        <v>379</v>
      </c>
    </row>
    <row r="250" spans="15:17" x14ac:dyDescent="0.35">
      <c r="O250">
        <v>239</v>
      </c>
      <c r="P250">
        <v>77</v>
      </c>
      <c r="Q250" t="s">
        <v>380</v>
      </c>
    </row>
    <row r="251" spans="15:17" x14ac:dyDescent="0.35">
      <c r="O251">
        <v>240</v>
      </c>
      <c r="P251">
        <v>78</v>
      </c>
      <c r="Q251" t="s">
        <v>381</v>
      </c>
    </row>
    <row r="252" spans="15:17" x14ac:dyDescent="0.35">
      <c r="O252">
        <v>241</v>
      </c>
      <c r="P252">
        <v>79</v>
      </c>
      <c r="Q252" t="s">
        <v>382</v>
      </c>
    </row>
    <row r="253" spans="15:17" x14ac:dyDescent="0.35">
      <c r="O253">
        <v>242</v>
      </c>
      <c r="P253">
        <v>80</v>
      </c>
      <c r="Q253" t="s">
        <v>383</v>
      </c>
    </row>
    <row r="254" spans="15:17" x14ac:dyDescent="0.35">
      <c r="O254">
        <v>243</v>
      </c>
      <c r="P254">
        <v>81</v>
      </c>
      <c r="Q254" t="s">
        <v>384</v>
      </c>
    </row>
    <row r="255" spans="15:17" x14ac:dyDescent="0.35">
      <c r="O255">
        <v>244</v>
      </c>
      <c r="P255">
        <v>82</v>
      </c>
      <c r="Q255" t="s">
        <v>385</v>
      </c>
    </row>
    <row r="256" spans="15:17" x14ac:dyDescent="0.35">
      <c r="O256">
        <v>245</v>
      </c>
      <c r="P256">
        <v>83</v>
      </c>
      <c r="Q256" t="s">
        <v>386</v>
      </c>
    </row>
    <row r="257" spans="15:17" x14ac:dyDescent="0.35">
      <c r="O257">
        <v>246</v>
      </c>
      <c r="P257">
        <v>84</v>
      </c>
      <c r="Q257" t="s">
        <v>387</v>
      </c>
    </row>
    <row r="258" spans="15:17" x14ac:dyDescent="0.35">
      <c r="O258">
        <v>247</v>
      </c>
      <c r="P258">
        <v>85</v>
      </c>
      <c r="Q258" t="s">
        <v>388</v>
      </c>
    </row>
    <row r="259" spans="15:17" x14ac:dyDescent="0.35">
      <c r="O259">
        <v>248</v>
      </c>
      <c r="P259">
        <v>86</v>
      </c>
      <c r="Q259" t="s">
        <v>389</v>
      </c>
    </row>
    <row r="260" spans="15:17" x14ac:dyDescent="0.35">
      <c r="O260">
        <v>249</v>
      </c>
      <c r="P260">
        <v>90</v>
      </c>
      <c r="Q260" t="s">
        <v>390</v>
      </c>
    </row>
    <row r="261" spans="15:17" x14ac:dyDescent="0.35">
      <c r="O261">
        <v>250</v>
      </c>
      <c r="P261">
        <v>91</v>
      </c>
      <c r="Q261" t="s">
        <v>391</v>
      </c>
    </row>
    <row r="262" spans="15:17" x14ac:dyDescent="0.35">
      <c r="O262">
        <v>251</v>
      </c>
      <c r="P262">
        <v>92</v>
      </c>
      <c r="Q262" t="s">
        <v>392</v>
      </c>
    </row>
    <row r="263" spans="15:17" x14ac:dyDescent="0.35">
      <c r="O263">
        <v>252</v>
      </c>
      <c r="P263">
        <v>93</v>
      </c>
      <c r="Q263" t="s">
        <v>393</v>
      </c>
    </row>
    <row r="264" spans="15:17" x14ac:dyDescent="0.35">
      <c r="O264">
        <v>253</v>
      </c>
      <c r="P264">
        <v>94</v>
      </c>
      <c r="Q264" t="s">
        <v>394</v>
      </c>
    </row>
    <row r="265" spans="15:17" x14ac:dyDescent="0.35">
      <c r="O265">
        <v>254</v>
      </c>
      <c r="P265">
        <v>95</v>
      </c>
      <c r="Q265" t="s">
        <v>395</v>
      </c>
    </row>
    <row r="266" spans="15:17" x14ac:dyDescent="0.35">
      <c r="O266">
        <v>255</v>
      </c>
      <c r="P266">
        <v>96</v>
      </c>
      <c r="Q266" t="s">
        <v>396</v>
      </c>
    </row>
    <row r="267" spans="15:17" x14ac:dyDescent="0.35">
      <c r="O267">
        <v>256</v>
      </c>
      <c r="P267">
        <v>97</v>
      </c>
      <c r="Q267" t="s">
        <v>397</v>
      </c>
    </row>
    <row r="268" spans="15:17" x14ac:dyDescent="0.35">
      <c r="O268">
        <v>257</v>
      </c>
      <c r="P268">
        <v>98</v>
      </c>
      <c r="Q268" t="s">
        <v>398</v>
      </c>
    </row>
    <row r="269" spans="15:17" x14ac:dyDescent="0.35">
      <c r="O269">
        <v>258</v>
      </c>
      <c r="P269">
        <v>1011</v>
      </c>
      <c r="Q269" t="s">
        <v>399</v>
      </c>
    </row>
    <row r="270" spans="15:17" x14ac:dyDescent="0.35">
      <c r="O270">
        <v>259</v>
      </c>
      <c r="P270">
        <v>1012</v>
      </c>
      <c r="Q270" t="s">
        <v>400</v>
      </c>
    </row>
    <row r="271" spans="15:17" x14ac:dyDescent="0.35">
      <c r="O271">
        <v>260</v>
      </c>
      <c r="P271">
        <v>1013</v>
      </c>
      <c r="Q271" t="s">
        <v>401</v>
      </c>
    </row>
    <row r="272" spans="15:17" x14ac:dyDescent="0.35">
      <c r="O272">
        <v>261</v>
      </c>
      <c r="P272">
        <v>1020</v>
      </c>
      <c r="Q272" t="s">
        <v>402</v>
      </c>
    </row>
    <row r="273" spans="15:17" x14ac:dyDescent="0.35">
      <c r="O273">
        <v>262</v>
      </c>
      <c r="P273">
        <v>1030</v>
      </c>
      <c r="Q273" t="s">
        <v>403</v>
      </c>
    </row>
    <row r="274" spans="15:17" x14ac:dyDescent="0.35">
      <c r="O274">
        <v>263</v>
      </c>
      <c r="P274">
        <v>1041</v>
      </c>
      <c r="Q274" t="s">
        <v>404</v>
      </c>
    </row>
    <row r="275" spans="15:17" x14ac:dyDescent="0.35">
      <c r="O275">
        <v>264</v>
      </c>
      <c r="P275">
        <v>1042</v>
      </c>
      <c r="Q275" t="s">
        <v>405</v>
      </c>
    </row>
    <row r="276" spans="15:17" x14ac:dyDescent="0.35">
      <c r="O276">
        <v>265</v>
      </c>
      <c r="P276">
        <v>1043</v>
      </c>
      <c r="Q276" t="s">
        <v>406</v>
      </c>
    </row>
    <row r="277" spans="15:17" x14ac:dyDescent="0.35">
      <c r="O277">
        <v>266</v>
      </c>
      <c r="P277">
        <v>1110</v>
      </c>
      <c r="Q277" t="s">
        <v>407</v>
      </c>
    </row>
    <row r="278" spans="15:17" x14ac:dyDescent="0.35">
      <c r="O278">
        <v>267</v>
      </c>
      <c r="P278">
        <v>1121</v>
      </c>
      <c r="Q278" t="s">
        <v>408</v>
      </c>
    </row>
    <row r="279" spans="15:17" x14ac:dyDescent="0.35">
      <c r="O279">
        <v>268</v>
      </c>
      <c r="P279">
        <v>1122</v>
      </c>
      <c r="Q279" t="s">
        <v>409</v>
      </c>
    </row>
    <row r="280" spans="15:17" x14ac:dyDescent="0.35">
      <c r="O280">
        <v>269</v>
      </c>
      <c r="P280">
        <v>1123</v>
      </c>
      <c r="Q280" t="s">
        <v>410</v>
      </c>
    </row>
    <row r="281" spans="15:17" x14ac:dyDescent="0.35">
      <c r="O281">
        <v>270</v>
      </c>
      <c r="P281">
        <v>1124</v>
      </c>
      <c r="Q281" t="s">
        <v>411</v>
      </c>
    </row>
    <row r="282" spans="15:17" x14ac:dyDescent="0.35">
      <c r="O282">
        <v>271</v>
      </c>
      <c r="P282">
        <v>1125</v>
      </c>
      <c r="Q282" t="s">
        <v>412</v>
      </c>
    </row>
    <row r="283" spans="15:17" x14ac:dyDescent="0.35">
      <c r="O283">
        <v>272</v>
      </c>
      <c r="P283">
        <v>1126</v>
      </c>
      <c r="Q283" t="s">
        <v>413</v>
      </c>
    </row>
    <row r="284" spans="15:17" x14ac:dyDescent="0.35">
      <c r="O284">
        <v>273</v>
      </c>
      <c r="P284">
        <v>1127</v>
      </c>
      <c r="Q284" t="s">
        <v>414</v>
      </c>
    </row>
    <row r="285" spans="15:17" x14ac:dyDescent="0.35">
      <c r="O285">
        <v>274</v>
      </c>
      <c r="P285">
        <v>1128</v>
      </c>
      <c r="Q285" t="s">
        <v>415</v>
      </c>
    </row>
    <row r="286" spans="15:17" x14ac:dyDescent="0.35">
      <c r="O286">
        <v>275</v>
      </c>
      <c r="P286">
        <v>1129</v>
      </c>
      <c r="Q286" t="s">
        <v>416</v>
      </c>
    </row>
    <row r="287" spans="15:17" x14ac:dyDescent="0.35">
      <c r="O287">
        <v>276</v>
      </c>
      <c r="P287">
        <v>1131</v>
      </c>
      <c r="Q287" t="s">
        <v>417</v>
      </c>
    </row>
    <row r="288" spans="15:17" x14ac:dyDescent="0.35">
      <c r="O288">
        <v>277</v>
      </c>
      <c r="P288">
        <v>1132</v>
      </c>
      <c r="Q288" t="s">
        <v>418</v>
      </c>
    </row>
    <row r="289" spans="15:17" x14ac:dyDescent="0.35">
      <c r="O289">
        <v>278</v>
      </c>
      <c r="P289">
        <v>1133</v>
      </c>
      <c r="Q289" t="s">
        <v>419</v>
      </c>
    </row>
    <row r="290" spans="15:17" x14ac:dyDescent="0.35">
      <c r="O290">
        <v>279</v>
      </c>
      <c r="P290">
        <v>1134</v>
      </c>
      <c r="Q290" t="s">
        <v>420</v>
      </c>
    </row>
    <row r="291" spans="15:17" x14ac:dyDescent="0.35">
      <c r="O291">
        <v>280</v>
      </c>
      <c r="P291">
        <v>1135</v>
      </c>
      <c r="Q291" t="s">
        <v>421</v>
      </c>
    </row>
    <row r="292" spans="15:17" x14ac:dyDescent="0.35">
      <c r="O292">
        <v>281</v>
      </c>
      <c r="P292">
        <v>8415</v>
      </c>
      <c r="Q292" t="s">
        <v>422</v>
      </c>
    </row>
    <row r="293" spans="15:17" x14ac:dyDescent="0.35">
      <c r="O293">
        <v>282</v>
      </c>
      <c r="P293">
        <v>8416</v>
      </c>
      <c r="Q293" t="s">
        <v>423</v>
      </c>
    </row>
    <row r="294" spans="15:17" x14ac:dyDescent="0.35">
      <c r="O294">
        <v>283</v>
      </c>
      <c r="P294">
        <v>8417</v>
      </c>
      <c r="Q294" t="s">
        <v>424</v>
      </c>
    </row>
    <row r="295" spans="15:17" x14ac:dyDescent="0.35">
      <c r="O295">
        <v>284</v>
      </c>
      <c r="P295">
        <v>8490</v>
      </c>
      <c r="Q295" t="s">
        <v>425</v>
      </c>
    </row>
    <row r="296" spans="15:17" x14ac:dyDescent="0.35">
      <c r="O296">
        <v>285</v>
      </c>
      <c r="P296">
        <v>8511</v>
      </c>
      <c r="Q296" t="s">
        <v>426</v>
      </c>
    </row>
    <row r="297" spans="15:17" x14ac:dyDescent="0.35">
      <c r="O297">
        <v>286</v>
      </c>
      <c r="P297">
        <v>8512</v>
      </c>
      <c r="Q297" t="s">
        <v>427</v>
      </c>
    </row>
    <row r="298" spans="15:17" x14ac:dyDescent="0.35">
      <c r="O298">
        <v>287</v>
      </c>
      <c r="P298">
        <v>8520</v>
      </c>
      <c r="Q298" t="s">
        <v>428</v>
      </c>
    </row>
    <row r="299" spans="15:17" x14ac:dyDescent="0.35">
      <c r="O299">
        <v>288</v>
      </c>
      <c r="P299">
        <v>8530</v>
      </c>
      <c r="Q299" t="s">
        <v>429</v>
      </c>
    </row>
    <row r="300" spans="15:17" x14ac:dyDescent="0.35">
      <c r="O300">
        <v>289</v>
      </c>
      <c r="P300">
        <v>8541</v>
      </c>
      <c r="Q300" t="s">
        <v>430</v>
      </c>
    </row>
    <row r="301" spans="15:17" x14ac:dyDescent="0.35">
      <c r="O301">
        <v>290</v>
      </c>
      <c r="P301">
        <v>8542</v>
      </c>
      <c r="Q301" t="s">
        <v>431</v>
      </c>
    </row>
    <row r="302" spans="15:17" x14ac:dyDescent="0.35">
      <c r="O302">
        <v>291</v>
      </c>
      <c r="P302">
        <v>8543</v>
      </c>
      <c r="Q302" t="s">
        <v>432</v>
      </c>
    </row>
    <row r="303" spans="15:17" x14ac:dyDescent="0.35">
      <c r="O303">
        <v>292</v>
      </c>
      <c r="P303">
        <v>8550</v>
      </c>
      <c r="Q303" t="s">
        <v>433</v>
      </c>
    </row>
    <row r="304" spans="15:17" x14ac:dyDescent="0.35">
      <c r="O304">
        <v>293</v>
      </c>
      <c r="P304">
        <v>8610</v>
      </c>
      <c r="Q304" t="s">
        <v>434</v>
      </c>
    </row>
    <row r="305" spans="15:17" x14ac:dyDescent="0.35">
      <c r="O305">
        <v>294</v>
      </c>
      <c r="P305">
        <v>8620</v>
      </c>
      <c r="Q305" t="s">
        <v>435</v>
      </c>
    </row>
    <row r="306" spans="15:17" x14ac:dyDescent="0.35">
      <c r="O306">
        <v>295</v>
      </c>
      <c r="P306">
        <v>8630</v>
      </c>
      <c r="Q306" t="s">
        <v>436</v>
      </c>
    </row>
    <row r="307" spans="15:17" x14ac:dyDescent="0.35">
      <c r="O307">
        <v>296</v>
      </c>
      <c r="P307">
        <v>8640</v>
      </c>
      <c r="Q307" t="s">
        <v>437</v>
      </c>
    </row>
    <row r="308" spans="15:17" x14ac:dyDescent="0.35">
      <c r="O308">
        <v>297</v>
      </c>
      <c r="P308">
        <v>9001</v>
      </c>
      <c r="Q308" t="s">
        <v>438</v>
      </c>
    </row>
    <row r="309" spans="15:17" x14ac:dyDescent="0.35">
      <c r="O309">
        <v>298</v>
      </c>
      <c r="P309">
        <v>9002</v>
      </c>
      <c r="Q309" t="s">
        <v>439</v>
      </c>
    </row>
    <row r="310" spans="15:17" x14ac:dyDescent="0.35">
      <c r="O310">
        <v>299</v>
      </c>
      <c r="P310">
        <v>9110</v>
      </c>
      <c r="Q310" t="s">
        <v>440</v>
      </c>
    </row>
    <row r="311" spans="15:17" x14ac:dyDescent="0.35">
      <c r="O311">
        <v>300</v>
      </c>
      <c r="P311">
        <v>9121</v>
      </c>
      <c r="Q311" t="s">
        <v>441</v>
      </c>
    </row>
    <row r="312" spans="15:17" x14ac:dyDescent="0.35">
      <c r="O312">
        <v>301</v>
      </c>
      <c r="P312">
        <v>9122</v>
      </c>
      <c r="Q312" t="s">
        <v>442</v>
      </c>
    </row>
    <row r="313" spans="15:17" x14ac:dyDescent="0.35">
      <c r="O313">
        <v>302</v>
      </c>
      <c r="P313">
        <v>9211</v>
      </c>
      <c r="Q313" t="s">
        <v>443</v>
      </c>
    </row>
    <row r="314" spans="15:17" x14ac:dyDescent="0.35">
      <c r="O314">
        <v>303</v>
      </c>
      <c r="P314">
        <v>9212</v>
      </c>
      <c r="Q314" t="s">
        <v>444</v>
      </c>
    </row>
    <row r="315" spans="15:17" x14ac:dyDescent="0.35">
      <c r="O315">
        <v>304</v>
      </c>
      <c r="P315">
        <v>9220</v>
      </c>
      <c r="Q315" t="s">
        <v>445</v>
      </c>
    </row>
    <row r="316" spans="15:17" x14ac:dyDescent="0.35">
      <c r="O316">
        <v>305</v>
      </c>
      <c r="P316">
        <v>9310</v>
      </c>
      <c r="Q316" t="s">
        <v>446</v>
      </c>
    </row>
    <row r="317" spans="15:17" x14ac:dyDescent="0.35">
      <c r="O317">
        <v>306</v>
      </c>
      <c r="P317">
        <v>9320</v>
      </c>
      <c r="Q317" t="s">
        <v>447</v>
      </c>
    </row>
    <row r="318" spans="15:17" x14ac:dyDescent="0.35">
      <c r="O318">
        <v>307</v>
      </c>
      <c r="P318">
        <v>9330</v>
      </c>
      <c r="Q318" t="s">
        <v>448</v>
      </c>
    </row>
    <row r="319" spans="15:17" x14ac:dyDescent="0.35">
      <c r="O319">
        <v>308</v>
      </c>
      <c r="P319">
        <v>9340</v>
      </c>
      <c r="Q319" t="s">
        <v>449</v>
      </c>
    </row>
    <row r="320" spans="15:17" x14ac:dyDescent="0.35">
      <c r="O320">
        <v>309</v>
      </c>
      <c r="P320">
        <v>9351</v>
      </c>
      <c r="Q320" t="s">
        <v>450</v>
      </c>
    </row>
    <row r="321" spans="15:17" x14ac:dyDescent="0.35">
      <c r="O321">
        <v>310</v>
      </c>
      <c r="P321">
        <v>9352</v>
      </c>
      <c r="Q321" t="s">
        <v>451</v>
      </c>
    </row>
    <row r="322" spans="15:17" x14ac:dyDescent="0.35">
      <c r="O322">
        <v>311</v>
      </c>
      <c r="P322">
        <v>9410</v>
      </c>
      <c r="Q322" t="s">
        <v>452</v>
      </c>
    </row>
    <row r="323" spans="15:17" x14ac:dyDescent="0.35">
      <c r="O323">
        <v>312</v>
      </c>
      <c r="P323">
        <v>9420</v>
      </c>
      <c r="Q323" t="s">
        <v>453</v>
      </c>
    </row>
    <row r="324" spans="15:17" x14ac:dyDescent="0.35">
      <c r="O324">
        <v>313</v>
      </c>
      <c r="P324">
        <v>9430</v>
      </c>
      <c r="Q324" t="s">
        <v>454</v>
      </c>
    </row>
    <row r="325" spans="15:17" x14ac:dyDescent="0.35">
      <c r="O325">
        <v>314</v>
      </c>
      <c r="P325">
        <v>9440</v>
      </c>
      <c r="Q325" t="s">
        <v>455</v>
      </c>
    </row>
    <row r="326" spans="15:17" x14ac:dyDescent="0.35">
      <c r="O326">
        <v>315</v>
      </c>
      <c r="P326">
        <v>9450</v>
      </c>
      <c r="Q326" t="s">
        <v>456</v>
      </c>
    </row>
    <row r="327" spans="15:17" x14ac:dyDescent="0.35">
      <c r="O327">
        <v>316</v>
      </c>
      <c r="P327">
        <v>9500</v>
      </c>
      <c r="Q327" t="s">
        <v>457</v>
      </c>
    </row>
    <row r="328" spans="15:17" x14ac:dyDescent="0.35">
      <c r="O328">
        <v>317</v>
      </c>
      <c r="P328">
        <v>9601</v>
      </c>
      <c r="Q328" t="s">
        <v>458</v>
      </c>
    </row>
    <row r="329" spans="15:17" x14ac:dyDescent="0.35">
      <c r="O329">
        <v>318</v>
      </c>
      <c r="P329">
        <v>9602</v>
      </c>
      <c r="Q329" t="s">
        <v>459</v>
      </c>
    </row>
    <row r="330" spans="15:17" x14ac:dyDescent="0.35">
      <c r="O330">
        <v>319</v>
      </c>
      <c r="P330">
        <v>9700</v>
      </c>
      <c r="Q330" t="s">
        <v>460</v>
      </c>
    </row>
    <row r="331" spans="15:17" x14ac:dyDescent="0.35">
      <c r="O331">
        <v>320</v>
      </c>
      <c r="P331">
        <v>8351</v>
      </c>
      <c r="Q331" t="s">
        <v>461</v>
      </c>
    </row>
    <row r="332" spans="15:17" x14ac:dyDescent="0.35">
      <c r="O332">
        <v>321</v>
      </c>
      <c r="P332">
        <v>8352</v>
      </c>
      <c r="Q332" t="s">
        <v>462</v>
      </c>
    </row>
    <row r="333" spans="15:17" x14ac:dyDescent="0.35">
      <c r="O333">
        <v>322</v>
      </c>
      <c r="P333">
        <v>8353</v>
      </c>
      <c r="Q333" t="s">
        <v>463</v>
      </c>
    </row>
    <row r="334" spans="15:17" x14ac:dyDescent="0.35">
      <c r="O334">
        <v>323</v>
      </c>
      <c r="P334">
        <v>8361</v>
      </c>
      <c r="Q334" t="s">
        <v>464</v>
      </c>
    </row>
    <row r="335" spans="15:17" x14ac:dyDescent="0.35">
      <c r="O335">
        <v>324</v>
      </c>
      <c r="P335">
        <v>8362</v>
      </c>
      <c r="Q335" t="s">
        <v>465</v>
      </c>
    </row>
    <row r="336" spans="15:17" x14ac:dyDescent="0.35">
      <c r="O336">
        <v>325</v>
      </c>
      <c r="P336">
        <v>8363</v>
      </c>
      <c r="Q336" t="s">
        <v>466</v>
      </c>
    </row>
    <row r="337" spans="15:17" x14ac:dyDescent="0.35">
      <c r="O337">
        <v>326</v>
      </c>
      <c r="P337">
        <v>8364</v>
      </c>
      <c r="Q337" t="s">
        <v>467</v>
      </c>
    </row>
    <row r="338" spans="15:17" x14ac:dyDescent="0.35">
      <c r="O338">
        <v>327</v>
      </c>
      <c r="P338">
        <v>8365</v>
      </c>
      <c r="Q338" t="s">
        <v>468</v>
      </c>
    </row>
    <row r="339" spans="15:17" x14ac:dyDescent="0.35">
      <c r="O339">
        <v>328</v>
      </c>
      <c r="P339">
        <v>8366</v>
      </c>
      <c r="Q339" t="s">
        <v>469</v>
      </c>
    </row>
    <row r="340" spans="15:17" x14ac:dyDescent="0.35">
      <c r="O340">
        <v>329</v>
      </c>
      <c r="P340">
        <v>8369</v>
      </c>
      <c r="Q340" t="s">
        <v>470</v>
      </c>
    </row>
    <row r="341" spans="15:17" x14ac:dyDescent="0.35">
      <c r="O341">
        <v>330</v>
      </c>
      <c r="P341">
        <v>8371</v>
      </c>
      <c r="Q341" t="s">
        <v>471</v>
      </c>
    </row>
    <row r="342" spans="15:17" x14ac:dyDescent="0.35">
      <c r="O342">
        <v>331</v>
      </c>
      <c r="P342">
        <v>8372</v>
      </c>
      <c r="Q342" t="s">
        <v>472</v>
      </c>
    </row>
    <row r="343" spans="15:17" x14ac:dyDescent="0.35">
      <c r="O343">
        <v>332</v>
      </c>
      <c r="P343">
        <v>8373</v>
      </c>
      <c r="Q343" t="s">
        <v>473</v>
      </c>
    </row>
    <row r="344" spans="15:17" x14ac:dyDescent="0.35">
      <c r="O344">
        <v>333</v>
      </c>
      <c r="P344">
        <v>8374</v>
      </c>
      <c r="Q344" t="s">
        <v>474</v>
      </c>
    </row>
    <row r="345" spans="15:17" x14ac:dyDescent="0.35">
      <c r="O345">
        <v>334</v>
      </c>
      <c r="P345">
        <v>8375</v>
      </c>
      <c r="Q345" t="s">
        <v>475</v>
      </c>
    </row>
    <row r="346" spans="15:17" x14ac:dyDescent="0.35">
      <c r="O346">
        <v>335</v>
      </c>
      <c r="P346">
        <v>8376</v>
      </c>
      <c r="Q346" t="s">
        <v>476</v>
      </c>
    </row>
    <row r="347" spans="15:17" x14ac:dyDescent="0.35">
      <c r="O347">
        <v>336</v>
      </c>
      <c r="P347">
        <v>8377</v>
      </c>
      <c r="Q347" t="s">
        <v>477</v>
      </c>
    </row>
    <row r="348" spans="15:17" x14ac:dyDescent="0.35">
      <c r="O348">
        <v>337</v>
      </c>
      <c r="P348">
        <v>8378</v>
      </c>
      <c r="Q348" t="s">
        <v>478</v>
      </c>
    </row>
    <row r="349" spans="15:17" x14ac:dyDescent="0.35">
      <c r="O349">
        <v>338</v>
      </c>
      <c r="P349">
        <v>8379</v>
      </c>
      <c r="Q349" t="s">
        <v>479</v>
      </c>
    </row>
    <row r="350" spans="15:17" x14ac:dyDescent="0.35">
      <c r="O350">
        <v>339</v>
      </c>
      <c r="P350">
        <v>8380</v>
      </c>
      <c r="Q350" t="s">
        <v>480</v>
      </c>
    </row>
    <row r="351" spans="15:17" x14ac:dyDescent="0.35">
      <c r="O351">
        <v>340</v>
      </c>
      <c r="P351">
        <v>8411</v>
      </c>
      <c r="Q351" t="s">
        <v>481</v>
      </c>
    </row>
    <row r="352" spans="15:17" x14ac:dyDescent="0.35">
      <c r="O352">
        <v>341</v>
      </c>
      <c r="P352">
        <v>8412</v>
      </c>
      <c r="Q352" t="s">
        <v>482</v>
      </c>
    </row>
    <row r="353" spans="15:17" x14ac:dyDescent="0.35">
      <c r="O353">
        <v>342</v>
      </c>
      <c r="P353">
        <v>8413</v>
      </c>
      <c r="Q353" t="s">
        <v>483</v>
      </c>
    </row>
    <row r="354" spans="15:17" x14ac:dyDescent="0.35">
      <c r="O354">
        <v>343</v>
      </c>
      <c r="P354">
        <v>9800</v>
      </c>
      <c r="Q354" t="s">
        <v>484</v>
      </c>
    </row>
    <row r="355" spans="15:17" x14ac:dyDescent="0.35">
      <c r="O355">
        <v>344</v>
      </c>
      <c r="P355">
        <v>3063</v>
      </c>
      <c r="Q355" t="s">
        <v>485</v>
      </c>
    </row>
    <row r="356" spans="15:17" x14ac:dyDescent="0.35">
      <c r="O356">
        <v>345</v>
      </c>
      <c r="P356">
        <v>3071</v>
      </c>
      <c r="Q356" t="s">
        <v>486</v>
      </c>
    </row>
    <row r="357" spans="15:17" x14ac:dyDescent="0.35">
      <c r="O357">
        <v>346</v>
      </c>
      <c r="P357">
        <v>3072</v>
      </c>
      <c r="Q357" t="s">
        <v>487</v>
      </c>
    </row>
    <row r="358" spans="15:17" x14ac:dyDescent="0.35">
      <c r="O358">
        <v>347</v>
      </c>
      <c r="P358">
        <v>3073</v>
      </c>
      <c r="Q358" t="s">
        <v>488</v>
      </c>
    </row>
    <row r="359" spans="15:17" x14ac:dyDescent="0.35">
      <c r="O359">
        <v>348</v>
      </c>
      <c r="P359">
        <v>3111</v>
      </c>
      <c r="Q359" t="s">
        <v>489</v>
      </c>
    </row>
    <row r="360" spans="15:17" x14ac:dyDescent="0.35">
      <c r="O360">
        <v>349</v>
      </c>
      <c r="P360">
        <v>3112</v>
      </c>
      <c r="Q360" t="s">
        <v>490</v>
      </c>
    </row>
    <row r="361" spans="15:17" x14ac:dyDescent="0.35">
      <c r="O361">
        <v>350</v>
      </c>
      <c r="P361">
        <v>3113</v>
      </c>
      <c r="Q361" t="s">
        <v>491</v>
      </c>
    </row>
    <row r="362" spans="15:17" x14ac:dyDescent="0.35">
      <c r="O362">
        <v>351</v>
      </c>
      <c r="P362">
        <v>3121</v>
      </c>
      <c r="Q362" t="s">
        <v>492</v>
      </c>
    </row>
    <row r="363" spans="15:17" x14ac:dyDescent="0.35">
      <c r="O363">
        <v>352</v>
      </c>
      <c r="P363">
        <v>3122</v>
      </c>
      <c r="Q363" t="s">
        <v>493</v>
      </c>
    </row>
    <row r="364" spans="15:17" x14ac:dyDescent="0.35">
      <c r="O364">
        <v>353</v>
      </c>
      <c r="P364">
        <v>3123</v>
      </c>
      <c r="Q364" t="s">
        <v>494</v>
      </c>
    </row>
    <row r="365" spans="15:17" x14ac:dyDescent="0.35">
      <c r="O365">
        <v>354</v>
      </c>
      <c r="P365">
        <v>3124</v>
      </c>
      <c r="Q365" t="s">
        <v>495</v>
      </c>
    </row>
    <row r="366" spans="15:17" x14ac:dyDescent="0.35">
      <c r="O366">
        <v>355</v>
      </c>
      <c r="P366">
        <v>3125</v>
      </c>
      <c r="Q366" t="s">
        <v>496</v>
      </c>
    </row>
    <row r="367" spans="15:17" x14ac:dyDescent="0.35">
      <c r="O367">
        <v>356</v>
      </c>
      <c r="P367">
        <v>3129</v>
      </c>
      <c r="Q367" t="s">
        <v>497</v>
      </c>
    </row>
    <row r="368" spans="15:17" x14ac:dyDescent="0.35">
      <c r="O368">
        <v>357</v>
      </c>
      <c r="P368">
        <v>3131</v>
      </c>
      <c r="Q368" t="s">
        <v>498</v>
      </c>
    </row>
    <row r="369" spans="15:17" x14ac:dyDescent="0.35">
      <c r="O369">
        <v>358</v>
      </c>
      <c r="P369">
        <v>3132</v>
      </c>
      <c r="Q369" t="s">
        <v>499</v>
      </c>
    </row>
    <row r="370" spans="15:17" x14ac:dyDescent="0.35">
      <c r="O370">
        <v>359</v>
      </c>
      <c r="P370">
        <v>3133</v>
      </c>
      <c r="Q370" t="s">
        <v>500</v>
      </c>
    </row>
    <row r="371" spans="15:17" x14ac:dyDescent="0.35">
      <c r="O371">
        <v>360</v>
      </c>
      <c r="P371">
        <v>3134</v>
      </c>
      <c r="Q371" t="s">
        <v>501</v>
      </c>
    </row>
    <row r="372" spans="15:17" x14ac:dyDescent="0.35">
      <c r="O372">
        <v>361</v>
      </c>
      <c r="P372">
        <v>3135</v>
      </c>
      <c r="Q372" t="s">
        <v>502</v>
      </c>
    </row>
    <row r="373" spans="15:17" x14ac:dyDescent="0.35">
      <c r="O373">
        <v>362</v>
      </c>
      <c r="P373">
        <v>3136</v>
      </c>
      <c r="Q373" t="s">
        <v>503</v>
      </c>
    </row>
    <row r="374" spans="15:17" x14ac:dyDescent="0.35">
      <c r="O374">
        <v>363</v>
      </c>
      <c r="P374">
        <v>3211</v>
      </c>
      <c r="Q374" t="s">
        <v>504</v>
      </c>
    </row>
    <row r="375" spans="15:17" x14ac:dyDescent="0.35">
      <c r="O375">
        <v>364</v>
      </c>
      <c r="P375">
        <v>3212</v>
      </c>
      <c r="Q375" t="s">
        <v>505</v>
      </c>
    </row>
    <row r="376" spans="15:17" x14ac:dyDescent="0.35">
      <c r="O376">
        <v>365</v>
      </c>
      <c r="P376">
        <v>3220</v>
      </c>
      <c r="Q376" t="s">
        <v>506</v>
      </c>
    </row>
    <row r="377" spans="15:17" x14ac:dyDescent="0.35">
      <c r="O377">
        <v>366</v>
      </c>
      <c r="P377">
        <v>3311</v>
      </c>
      <c r="Q377" t="s">
        <v>507</v>
      </c>
    </row>
    <row r="378" spans="15:17" x14ac:dyDescent="0.35">
      <c r="O378">
        <v>367</v>
      </c>
      <c r="P378">
        <v>3312</v>
      </c>
      <c r="Q378" t="s">
        <v>508</v>
      </c>
    </row>
    <row r="379" spans="15:17" x14ac:dyDescent="0.35">
      <c r="O379">
        <v>368</v>
      </c>
      <c r="P379">
        <v>3313</v>
      </c>
      <c r="Q379" t="s">
        <v>509</v>
      </c>
    </row>
    <row r="380" spans="15:17" x14ac:dyDescent="0.35">
      <c r="O380">
        <v>369</v>
      </c>
      <c r="P380">
        <v>3314</v>
      </c>
      <c r="Q380" t="s">
        <v>510</v>
      </c>
    </row>
    <row r="381" spans="15:17" x14ac:dyDescent="0.35">
      <c r="O381">
        <v>370</v>
      </c>
      <c r="P381">
        <v>3315</v>
      </c>
      <c r="Q381" t="s">
        <v>511</v>
      </c>
    </row>
    <row r="382" spans="15:17" x14ac:dyDescent="0.35">
      <c r="O382">
        <v>371</v>
      </c>
      <c r="P382">
        <v>3316</v>
      </c>
      <c r="Q382" t="s">
        <v>512</v>
      </c>
    </row>
    <row r="383" spans="15:17" x14ac:dyDescent="0.35">
      <c r="O383">
        <v>372</v>
      </c>
      <c r="P383">
        <v>3319</v>
      </c>
      <c r="Q383" t="s">
        <v>513</v>
      </c>
    </row>
    <row r="384" spans="15:17" x14ac:dyDescent="0.35">
      <c r="O384">
        <v>373</v>
      </c>
      <c r="P384">
        <v>3320</v>
      </c>
      <c r="Q384" t="s">
        <v>514</v>
      </c>
    </row>
    <row r="385" spans="15:17" x14ac:dyDescent="0.35">
      <c r="O385">
        <v>374</v>
      </c>
      <c r="P385">
        <v>3411</v>
      </c>
      <c r="Q385" t="s">
        <v>515</v>
      </c>
    </row>
    <row r="386" spans="15:17" x14ac:dyDescent="0.35">
      <c r="O386">
        <v>375</v>
      </c>
      <c r="P386">
        <v>3412</v>
      </c>
      <c r="Q386" t="s">
        <v>516</v>
      </c>
    </row>
    <row r="387" spans="15:17" x14ac:dyDescent="0.35">
      <c r="O387">
        <v>376</v>
      </c>
      <c r="P387">
        <v>3413</v>
      </c>
      <c r="Q387" t="s">
        <v>517</v>
      </c>
    </row>
    <row r="388" spans="15:17" x14ac:dyDescent="0.35">
      <c r="O388">
        <v>377</v>
      </c>
      <c r="P388">
        <v>3414</v>
      </c>
      <c r="Q388" t="s">
        <v>518</v>
      </c>
    </row>
    <row r="389" spans="15:17" x14ac:dyDescent="0.35">
      <c r="O389">
        <v>378</v>
      </c>
      <c r="P389">
        <v>3421</v>
      </c>
      <c r="Q389" t="s">
        <v>519</v>
      </c>
    </row>
    <row r="390" spans="15:17" x14ac:dyDescent="0.35">
      <c r="O390">
        <v>379</v>
      </c>
      <c r="P390">
        <v>3422</v>
      </c>
      <c r="Q390" t="s">
        <v>520</v>
      </c>
    </row>
    <row r="391" spans="15:17" x14ac:dyDescent="0.35">
      <c r="O391">
        <v>380</v>
      </c>
      <c r="P391">
        <v>3423</v>
      </c>
      <c r="Q391" t="s">
        <v>521</v>
      </c>
    </row>
    <row r="392" spans="15:17" x14ac:dyDescent="0.35">
      <c r="O392">
        <v>381</v>
      </c>
      <c r="P392">
        <v>3424</v>
      </c>
      <c r="Q392" t="s">
        <v>522</v>
      </c>
    </row>
    <row r="393" spans="15:17" x14ac:dyDescent="0.35">
      <c r="O393">
        <v>382</v>
      </c>
      <c r="P393">
        <v>3429</v>
      </c>
      <c r="Q393" t="s">
        <v>523</v>
      </c>
    </row>
    <row r="394" spans="15:17" x14ac:dyDescent="0.35">
      <c r="O394">
        <v>383</v>
      </c>
      <c r="P394">
        <v>3511</v>
      </c>
      <c r="Q394" t="s">
        <v>524</v>
      </c>
    </row>
    <row r="395" spans="15:17" x14ac:dyDescent="0.35">
      <c r="O395">
        <v>384</v>
      </c>
      <c r="P395">
        <v>3512</v>
      </c>
      <c r="Q395" t="s">
        <v>525</v>
      </c>
    </row>
    <row r="396" spans="15:17" x14ac:dyDescent="0.35">
      <c r="O396">
        <v>385</v>
      </c>
      <c r="P396">
        <v>3513</v>
      </c>
      <c r="Q396" t="s">
        <v>526</v>
      </c>
    </row>
    <row r="397" spans="15:17" x14ac:dyDescent="0.35">
      <c r="O397">
        <v>386</v>
      </c>
      <c r="P397">
        <v>3519</v>
      </c>
      <c r="Q397" t="s">
        <v>527</v>
      </c>
    </row>
    <row r="398" spans="15:17" x14ac:dyDescent="0.35">
      <c r="O398">
        <v>387</v>
      </c>
      <c r="P398">
        <v>3522</v>
      </c>
      <c r="Q398" t="s">
        <v>528</v>
      </c>
    </row>
    <row r="399" spans="15:17" x14ac:dyDescent="0.35">
      <c r="O399">
        <v>388</v>
      </c>
      <c r="P399">
        <v>3523</v>
      </c>
      <c r="Q399" t="s">
        <v>529</v>
      </c>
    </row>
    <row r="400" spans="15:17" x14ac:dyDescent="0.35">
      <c r="O400">
        <v>389</v>
      </c>
      <c r="P400">
        <v>3531</v>
      </c>
      <c r="Q400" t="s">
        <v>530</v>
      </c>
    </row>
    <row r="401" spans="15:17" x14ac:dyDescent="0.35">
      <c r="O401">
        <v>390</v>
      </c>
      <c r="P401">
        <v>3532</v>
      </c>
      <c r="Q401" t="s">
        <v>531</v>
      </c>
    </row>
    <row r="402" spans="15:17" x14ac:dyDescent="0.35">
      <c r="O402">
        <v>391</v>
      </c>
      <c r="P402">
        <v>3539</v>
      </c>
      <c r="Q402" t="s">
        <v>532</v>
      </c>
    </row>
    <row r="403" spans="15:17" x14ac:dyDescent="0.35">
      <c r="O403">
        <v>392</v>
      </c>
      <c r="P403">
        <v>3541</v>
      </c>
      <c r="Q403" t="s">
        <v>533</v>
      </c>
    </row>
    <row r="404" spans="15:17" x14ac:dyDescent="0.35">
      <c r="O404">
        <v>393</v>
      </c>
      <c r="P404">
        <v>3542</v>
      </c>
      <c r="Q404" t="s">
        <v>534</v>
      </c>
    </row>
    <row r="405" spans="15:17" x14ac:dyDescent="0.35">
      <c r="O405">
        <v>394</v>
      </c>
      <c r="P405">
        <v>3543</v>
      </c>
      <c r="Q405" t="s">
        <v>535</v>
      </c>
    </row>
    <row r="406" spans="15:17" x14ac:dyDescent="0.35">
      <c r="O406">
        <v>395</v>
      </c>
      <c r="P406">
        <v>3544</v>
      </c>
      <c r="Q406" t="s">
        <v>536</v>
      </c>
    </row>
    <row r="407" spans="15:17" x14ac:dyDescent="0.35">
      <c r="O407">
        <v>396</v>
      </c>
      <c r="P407">
        <v>3545</v>
      </c>
      <c r="Q407" t="s">
        <v>537</v>
      </c>
    </row>
    <row r="408" spans="15:17" x14ac:dyDescent="0.35">
      <c r="O408">
        <v>397</v>
      </c>
      <c r="P408">
        <v>3546</v>
      </c>
      <c r="Q408" t="s">
        <v>538</v>
      </c>
    </row>
    <row r="409" spans="15:17" x14ac:dyDescent="0.35">
      <c r="O409">
        <v>398</v>
      </c>
      <c r="P409">
        <v>3550</v>
      </c>
      <c r="Q409" t="s">
        <v>539</v>
      </c>
    </row>
    <row r="410" spans="15:17" x14ac:dyDescent="0.35">
      <c r="O410">
        <v>399</v>
      </c>
      <c r="P410">
        <v>4011</v>
      </c>
      <c r="Q410" t="s">
        <v>540</v>
      </c>
    </row>
    <row r="411" spans="15:17" x14ac:dyDescent="0.35">
      <c r="O411">
        <v>400</v>
      </c>
      <c r="P411">
        <v>4012</v>
      </c>
      <c r="Q411" t="s">
        <v>541</v>
      </c>
    </row>
    <row r="412" spans="15:17" x14ac:dyDescent="0.35">
      <c r="O412">
        <v>401</v>
      </c>
      <c r="P412">
        <v>4021</v>
      </c>
      <c r="Q412" t="s">
        <v>542</v>
      </c>
    </row>
    <row r="413" spans="15:17" x14ac:dyDescent="0.35">
      <c r="O413">
        <v>402</v>
      </c>
      <c r="P413">
        <v>4022</v>
      </c>
      <c r="Q413" t="s">
        <v>543</v>
      </c>
    </row>
    <row r="414" spans="15:17" x14ac:dyDescent="0.35">
      <c r="O414">
        <v>403</v>
      </c>
      <c r="P414">
        <v>4023</v>
      </c>
      <c r="Q414" t="s">
        <v>544</v>
      </c>
    </row>
    <row r="415" spans="15:17" x14ac:dyDescent="0.35">
      <c r="O415">
        <v>404</v>
      </c>
      <c r="P415">
        <v>4101</v>
      </c>
      <c r="Q415" t="s">
        <v>545</v>
      </c>
    </row>
    <row r="416" spans="15:17" x14ac:dyDescent="0.35">
      <c r="O416">
        <v>405</v>
      </c>
      <c r="P416">
        <v>4102</v>
      </c>
      <c r="Q416" t="s">
        <v>546</v>
      </c>
    </row>
    <row r="417" spans="15:17" x14ac:dyDescent="0.35">
      <c r="O417">
        <v>406</v>
      </c>
      <c r="P417">
        <v>4103</v>
      </c>
      <c r="Q417" t="s">
        <v>547</v>
      </c>
    </row>
    <row r="418" spans="15:17" x14ac:dyDescent="0.35">
      <c r="O418">
        <v>407</v>
      </c>
      <c r="P418">
        <v>4104</v>
      </c>
      <c r="Q418" t="s">
        <v>548</v>
      </c>
    </row>
    <row r="419" spans="15:17" x14ac:dyDescent="0.35">
      <c r="O419">
        <v>408</v>
      </c>
      <c r="P419">
        <v>4105</v>
      </c>
      <c r="Q419" t="s">
        <v>549</v>
      </c>
    </row>
    <row r="420" spans="15:17" x14ac:dyDescent="0.35">
      <c r="O420">
        <v>409</v>
      </c>
      <c r="P420">
        <v>4210</v>
      </c>
      <c r="Q420" t="s">
        <v>550</v>
      </c>
    </row>
    <row r="421" spans="15:17" x14ac:dyDescent="0.35">
      <c r="O421">
        <v>410</v>
      </c>
      <c r="P421">
        <v>4220</v>
      </c>
      <c r="Q421" t="s">
        <v>551</v>
      </c>
    </row>
    <row r="422" spans="15:17" x14ac:dyDescent="0.35">
      <c r="O422">
        <v>411</v>
      </c>
      <c r="P422">
        <v>4300</v>
      </c>
      <c r="Q422" t="s">
        <v>552</v>
      </c>
    </row>
    <row r="423" spans="15:17" x14ac:dyDescent="0.35">
      <c r="O423">
        <v>412</v>
      </c>
      <c r="P423">
        <v>4400</v>
      </c>
      <c r="Q423" t="s">
        <v>553</v>
      </c>
    </row>
    <row r="424" spans="15:17" x14ac:dyDescent="0.35">
      <c r="O424">
        <v>413</v>
      </c>
      <c r="P424">
        <v>4510</v>
      </c>
      <c r="Q424" t="s">
        <v>554</v>
      </c>
    </row>
    <row r="425" spans="15:17" x14ac:dyDescent="0.35">
      <c r="O425">
        <v>414</v>
      </c>
      <c r="P425">
        <v>4521</v>
      </c>
      <c r="Q425" t="s">
        <v>555</v>
      </c>
    </row>
    <row r="426" spans="15:17" x14ac:dyDescent="0.35">
      <c r="O426">
        <v>415</v>
      </c>
      <c r="P426">
        <v>4522</v>
      </c>
      <c r="Q426" t="s">
        <v>556</v>
      </c>
    </row>
    <row r="427" spans="15:17" x14ac:dyDescent="0.35">
      <c r="O427">
        <v>416</v>
      </c>
      <c r="P427">
        <v>4523</v>
      </c>
      <c r="Q427" t="s">
        <v>557</v>
      </c>
    </row>
    <row r="428" spans="15:17" x14ac:dyDescent="0.35">
      <c r="O428">
        <v>417</v>
      </c>
      <c r="P428">
        <v>4601</v>
      </c>
      <c r="Q428" t="s">
        <v>558</v>
      </c>
    </row>
    <row r="429" spans="15:17" x14ac:dyDescent="0.35">
      <c r="O429">
        <v>418</v>
      </c>
      <c r="P429">
        <v>4602</v>
      </c>
      <c r="Q429" t="s">
        <v>559</v>
      </c>
    </row>
    <row r="430" spans="15:17" x14ac:dyDescent="0.35">
      <c r="O430">
        <v>419</v>
      </c>
      <c r="P430">
        <v>4603</v>
      </c>
      <c r="Q430" t="s">
        <v>560</v>
      </c>
    </row>
    <row r="431" spans="15:17" x14ac:dyDescent="0.35">
      <c r="O431">
        <v>420</v>
      </c>
      <c r="P431">
        <v>4604</v>
      </c>
      <c r="Q431" t="s">
        <v>561</v>
      </c>
    </row>
    <row r="432" spans="15:17" x14ac:dyDescent="0.35">
      <c r="O432">
        <v>421</v>
      </c>
      <c r="P432">
        <v>4605</v>
      </c>
      <c r="Q432" t="s">
        <v>562</v>
      </c>
    </row>
    <row r="433" spans="15:17" x14ac:dyDescent="0.35">
      <c r="O433">
        <v>422</v>
      </c>
      <c r="P433">
        <v>5010</v>
      </c>
      <c r="Q433" t="s">
        <v>45</v>
      </c>
    </row>
    <row r="434" spans="15:17" x14ac:dyDescent="0.35">
      <c r="O434">
        <v>423</v>
      </c>
      <c r="P434">
        <v>5020</v>
      </c>
      <c r="Q434" t="s">
        <v>563</v>
      </c>
    </row>
    <row r="435" spans="15:17" x14ac:dyDescent="0.35">
      <c r="O435">
        <v>424</v>
      </c>
      <c r="P435">
        <v>5030</v>
      </c>
      <c r="Q435" t="s">
        <v>42</v>
      </c>
    </row>
    <row r="436" spans="15:17" x14ac:dyDescent="0.35">
      <c r="O436">
        <v>425</v>
      </c>
      <c r="P436">
        <v>5111</v>
      </c>
      <c r="Q436" t="s">
        <v>564</v>
      </c>
    </row>
    <row r="437" spans="15:17" x14ac:dyDescent="0.35">
      <c r="O437">
        <v>426</v>
      </c>
      <c r="P437">
        <v>5112</v>
      </c>
      <c r="Q437" t="s">
        <v>565</v>
      </c>
    </row>
    <row r="438" spans="15:17" x14ac:dyDescent="0.35">
      <c r="O438">
        <v>427</v>
      </c>
      <c r="P438">
        <v>5113</v>
      </c>
      <c r="Q438" t="s">
        <v>566</v>
      </c>
    </row>
    <row r="439" spans="15:17" x14ac:dyDescent="0.35">
      <c r="O439">
        <v>428</v>
      </c>
      <c r="P439">
        <v>5121</v>
      </c>
      <c r="Q439" t="s">
        <v>567</v>
      </c>
    </row>
    <row r="440" spans="15:17" x14ac:dyDescent="0.35">
      <c r="O440">
        <v>429</v>
      </c>
      <c r="P440">
        <v>5129</v>
      </c>
      <c r="Q440" t="s">
        <v>568</v>
      </c>
    </row>
    <row r="441" spans="15:17" x14ac:dyDescent="0.35">
      <c r="O441">
        <v>430</v>
      </c>
      <c r="P441">
        <v>5130</v>
      </c>
      <c r="Q441" t="s">
        <v>569</v>
      </c>
    </row>
    <row r="442" spans="15:17" x14ac:dyDescent="0.35">
      <c r="O442">
        <v>431</v>
      </c>
      <c r="P442">
        <v>5141</v>
      </c>
      <c r="Q442" t="s">
        <v>570</v>
      </c>
    </row>
    <row r="443" spans="15:17" x14ac:dyDescent="0.35">
      <c r="O443">
        <v>432</v>
      </c>
      <c r="P443">
        <v>5142</v>
      </c>
      <c r="Q443" t="s">
        <v>571</v>
      </c>
    </row>
    <row r="444" spans="15:17" x14ac:dyDescent="0.35">
      <c r="O444">
        <v>433</v>
      </c>
      <c r="P444">
        <v>5143</v>
      </c>
      <c r="Q444" t="s">
        <v>572</v>
      </c>
    </row>
    <row r="445" spans="15:17" x14ac:dyDescent="0.35">
      <c r="O445">
        <v>434</v>
      </c>
      <c r="P445">
        <v>5150</v>
      </c>
      <c r="Q445" t="s">
        <v>573</v>
      </c>
    </row>
    <row r="446" spans="15:17" x14ac:dyDescent="0.35">
      <c r="O446">
        <v>435</v>
      </c>
      <c r="P446">
        <v>5191</v>
      </c>
      <c r="Q446" t="s">
        <v>574</v>
      </c>
    </row>
    <row r="447" spans="15:17" x14ac:dyDescent="0.35">
      <c r="O447">
        <v>436</v>
      </c>
      <c r="P447">
        <v>5192</v>
      </c>
      <c r="Q447" t="s">
        <v>575</v>
      </c>
    </row>
    <row r="448" spans="15:17" x14ac:dyDescent="0.35">
      <c r="O448">
        <v>437</v>
      </c>
      <c r="P448">
        <v>5199</v>
      </c>
      <c r="Q448" t="s">
        <v>576</v>
      </c>
    </row>
    <row r="449" spans="15:17" x14ac:dyDescent="0.35">
      <c r="O449">
        <v>438</v>
      </c>
      <c r="P449">
        <v>5221</v>
      </c>
      <c r="Q449" t="s">
        <v>577</v>
      </c>
    </row>
    <row r="450" spans="15:17" x14ac:dyDescent="0.35">
      <c r="O450">
        <v>439</v>
      </c>
      <c r="P450">
        <v>5223</v>
      </c>
      <c r="Q450" t="s">
        <v>578</v>
      </c>
    </row>
    <row r="451" spans="15:17" x14ac:dyDescent="0.35">
      <c r="O451">
        <v>440</v>
      </c>
      <c r="P451">
        <v>5230</v>
      </c>
      <c r="Q451" t="s">
        <v>579</v>
      </c>
    </row>
    <row r="452" spans="15:17" x14ac:dyDescent="0.35">
      <c r="O452">
        <v>441</v>
      </c>
      <c r="P452">
        <v>5240</v>
      </c>
      <c r="Q452" t="s">
        <v>580</v>
      </c>
    </row>
    <row r="453" spans="15:17" x14ac:dyDescent="0.35">
      <c r="O453">
        <v>442</v>
      </c>
      <c r="P453">
        <v>5250</v>
      </c>
      <c r="Q453" t="s">
        <v>581</v>
      </c>
    </row>
    <row r="454" spans="15:17" x14ac:dyDescent="0.35">
      <c r="O454">
        <v>443</v>
      </c>
      <c r="P454">
        <v>5291</v>
      </c>
      <c r="Q454" t="s">
        <v>582</v>
      </c>
    </row>
    <row r="455" spans="15:17" x14ac:dyDescent="0.35">
      <c r="O455">
        <v>444</v>
      </c>
      <c r="P455">
        <v>5299</v>
      </c>
      <c r="Q455" t="s">
        <v>583</v>
      </c>
    </row>
    <row r="456" spans="15:17" x14ac:dyDescent="0.35">
      <c r="O456">
        <v>445</v>
      </c>
      <c r="P456">
        <v>5310</v>
      </c>
      <c r="Q456" t="s">
        <v>584</v>
      </c>
    </row>
    <row r="457" spans="15:17" x14ac:dyDescent="0.35">
      <c r="O457">
        <v>446</v>
      </c>
      <c r="P457">
        <v>5320</v>
      </c>
      <c r="Q457" t="s">
        <v>585</v>
      </c>
    </row>
    <row r="458" spans="15:17" x14ac:dyDescent="0.35">
      <c r="O458">
        <v>447</v>
      </c>
      <c r="P458">
        <v>5330</v>
      </c>
      <c r="Q458" t="s">
        <v>586</v>
      </c>
    </row>
    <row r="459" spans="15:17" x14ac:dyDescent="0.35">
      <c r="O459">
        <v>448</v>
      </c>
      <c r="P459">
        <v>6011</v>
      </c>
      <c r="Q459" t="s">
        <v>587</v>
      </c>
    </row>
    <row r="460" spans="15:17" x14ac:dyDescent="0.35">
      <c r="O460">
        <v>449</v>
      </c>
      <c r="P460">
        <v>6012</v>
      </c>
      <c r="Q460" t="s">
        <v>588</v>
      </c>
    </row>
    <row r="461" spans="15:17" x14ac:dyDescent="0.35">
      <c r="O461">
        <v>450</v>
      </c>
      <c r="P461">
        <v>6021</v>
      </c>
      <c r="Q461" t="s">
        <v>589</v>
      </c>
    </row>
    <row r="462" spans="15:17" x14ac:dyDescent="0.35">
      <c r="O462">
        <v>451</v>
      </c>
      <c r="P462">
        <v>6022</v>
      </c>
      <c r="Q462" t="s">
        <v>590</v>
      </c>
    </row>
    <row r="463" spans="15:17" x14ac:dyDescent="0.35">
      <c r="O463">
        <v>452</v>
      </c>
      <c r="P463">
        <v>6111</v>
      </c>
      <c r="Q463" t="s">
        <v>591</v>
      </c>
    </row>
    <row r="464" spans="15:17" x14ac:dyDescent="0.35">
      <c r="O464">
        <v>453</v>
      </c>
      <c r="P464">
        <v>6112</v>
      </c>
      <c r="Q464" t="s">
        <v>592</v>
      </c>
    </row>
    <row r="465" spans="15:17" x14ac:dyDescent="0.35">
      <c r="O465">
        <v>454</v>
      </c>
      <c r="P465">
        <v>6119</v>
      </c>
      <c r="Q465" t="s">
        <v>593</v>
      </c>
    </row>
    <row r="466" spans="15:17" x14ac:dyDescent="0.35">
      <c r="O466">
        <v>455</v>
      </c>
      <c r="P466">
        <v>6121</v>
      </c>
      <c r="Q466" t="s">
        <v>594</v>
      </c>
    </row>
    <row r="467" spans="15:17" x14ac:dyDescent="0.35">
      <c r="O467">
        <v>456</v>
      </c>
      <c r="P467">
        <v>6122</v>
      </c>
      <c r="Q467" t="s">
        <v>595</v>
      </c>
    </row>
    <row r="468" spans="15:17" x14ac:dyDescent="0.35">
      <c r="O468">
        <v>457</v>
      </c>
      <c r="P468">
        <v>6129</v>
      </c>
      <c r="Q468" t="s">
        <v>596</v>
      </c>
    </row>
    <row r="469" spans="15:17" x14ac:dyDescent="0.35">
      <c r="O469">
        <v>458</v>
      </c>
      <c r="P469">
        <v>6210</v>
      </c>
      <c r="Q469" t="s">
        <v>597</v>
      </c>
    </row>
    <row r="470" spans="15:17" x14ac:dyDescent="0.35">
      <c r="O470">
        <v>459</v>
      </c>
      <c r="P470">
        <v>6220</v>
      </c>
      <c r="Q470" t="s">
        <v>598</v>
      </c>
    </row>
    <row r="471" spans="15:17" x14ac:dyDescent="0.35">
      <c r="O471">
        <v>460</v>
      </c>
      <c r="P471">
        <v>6230</v>
      </c>
      <c r="Q471" t="s">
        <v>599</v>
      </c>
    </row>
    <row r="472" spans="15:17" x14ac:dyDescent="0.35">
      <c r="O472">
        <v>461</v>
      </c>
      <c r="P472">
        <v>6241</v>
      </c>
      <c r="Q472" t="s">
        <v>600</v>
      </c>
    </row>
    <row r="473" spans="15:17" x14ac:dyDescent="0.35">
      <c r="O473">
        <v>462</v>
      </c>
      <c r="P473">
        <v>6242</v>
      </c>
      <c r="Q473" t="s">
        <v>601</v>
      </c>
    </row>
    <row r="474" spans="15:17" x14ac:dyDescent="0.35">
      <c r="O474">
        <v>463</v>
      </c>
      <c r="P474">
        <v>6311</v>
      </c>
      <c r="Q474" t="s">
        <v>602</v>
      </c>
    </row>
    <row r="475" spans="15:17" x14ac:dyDescent="0.35">
      <c r="O475">
        <v>464</v>
      </c>
      <c r="P475">
        <v>6312</v>
      </c>
      <c r="Q475" t="s">
        <v>603</v>
      </c>
    </row>
    <row r="476" spans="15:17" x14ac:dyDescent="0.35">
      <c r="O476">
        <v>465</v>
      </c>
      <c r="P476">
        <v>6313</v>
      </c>
      <c r="Q476" t="s">
        <v>604</v>
      </c>
    </row>
    <row r="477" spans="15:17" x14ac:dyDescent="0.35">
      <c r="O477">
        <v>466</v>
      </c>
      <c r="P477">
        <v>6314</v>
      </c>
      <c r="Q477" t="s">
        <v>605</v>
      </c>
    </row>
    <row r="478" spans="15:17" x14ac:dyDescent="0.35">
      <c r="O478">
        <v>467</v>
      </c>
      <c r="P478">
        <v>6321</v>
      </c>
      <c r="Q478" t="s">
        <v>606</v>
      </c>
    </row>
    <row r="479" spans="15:17" x14ac:dyDescent="0.35">
      <c r="O479">
        <v>468</v>
      </c>
      <c r="P479">
        <v>6322</v>
      </c>
      <c r="Q479" t="s">
        <v>607</v>
      </c>
    </row>
    <row r="480" spans="15:17" x14ac:dyDescent="0.35">
      <c r="O480">
        <v>469</v>
      </c>
      <c r="P480">
        <v>6323</v>
      </c>
      <c r="Q480" t="s">
        <v>608</v>
      </c>
    </row>
    <row r="481" spans="15:17" x14ac:dyDescent="0.35">
      <c r="O481">
        <v>470</v>
      </c>
      <c r="P481">
        <v>6324</v>
      </c>
      <c r="Q481" t="s">
        <v>609</v>
      </c>
    </row>
    <row r="482" spans="15:17" x14ac:dyDescent="0.35">
      <c r="O482">
        <v>471</v>
      </c>
      <c r="P482">
        <v>7010</v>
      </c>
      <c r="Q482" t="s">
        <v>610</v>
      </c>
    </row>
    <row r="483" spans="15:17" x14ac:dyDescent="0.35">
      <c r="O483">
        <v>472</v>
      </c>
      <c r="P483">
        <v>7020</v>
      </c>
      <c r="Q483" t="s">
        <v>611</v>
      </c>
    </row>
    <row r="484" spans="15:17" x14ac:dyDescent="0.35">
      <c r="O484">
        <v>473</v>
      </c>
      <c r="P484">
        <v>7030</v>
      </c>
      <c r="Q484" t="s">
        <v>612</v>
      </c>
    </row>
    <row r="485" spans="15:17" x14ac:dyDescent="0.35">
      <c r="O485">
        <v>474</v>
      </c>
      <c r="P485">
        <v>7110</v>
      </c>
      <c r="Q485" t="s">
        <v>613</v>
      </c>
    </row>
    <row r="486" spans="15:17" x14ac:dyDescent="0.35">
      <c r="O486">
        <v>475</v>
      </c>
      <c r="P486">
        <v>1136</v>
      </c>
      <c r="Q486" t="s">
        <v>614</v>
      </c>
    </row>
    <row r="487" spans="15:17" x14ac:dyDescent="0.35">
      <c r="O487">
        <v>476</v>
      </c>
      <c r="P487">
        <v>1137</v>
      </c>
      <c r="Q487" t="s">
        <v>615</v>
      </c>
    </row>
    <row r="488" spans="15:17" x14ac:dyDescent="0.35">
      <c r="O488">
        <v>477</v>
      </c>
      <c r="P488">
        <v>1138</v>
      </c>
      <c r="Q488" t="s">
        <v>616</v>
      </c>
    </row>
    <row r="489" spans="15:17" x14ac:dyDescent="0.35">
      <c r="O489">
        <v>478</v>
      </c>
      <c r="P489">
        <v>1139</v>
      </c>
      <c r="Q489" t="s">
        <v>617</v>
      </c>
    </row>
    <row r="490" spans="15:17" x14ac:dyDescent="0.35">
      <c r="O490">
        <v>479</v>
      </c>
      <c r="P490">
        <v>1210</v>
      </c>
      <c r="Q490" t="s">
        <v>618</v>
      </c>
    </row>
    <row r="491" spans="15:17" x14ac:dyDescent="0.35">
      <c r="O491">
        <v>480</v>
      </c>
      <c r="P491">
        <v>1220</v>
      </c>
      <c r="Q491" t="s">
        <v>619</v>
      </c>
    </row>
    <row r="492" spans="15:17" x14ac:dyDescent="0.35">
      <c r="O492">
        <v>481</v>
      </c>
      <c r="P492">
        <v>1311</v>
      </c>
      <c r="Q492" t="s">
        <v>620</v>
      </c>
    </row>
    <row r="493" spans="15:17" x14ac:dyDescent="0.35">
      <c r="O493">
        <v>482</v>
      </c>
      <c r="P493">
        <v>1312</v>
      </c>
      <c r="Q493" t="s">
        <v>621</v>
      </c>
    </row>
    <row r="494" spans="15:17" x14ac:dyDescent="0.35">
      <c r="O494">
        <v>483</v>
      </c>
      <c r="P494">
        <v>1319</v>
      </c>
      <c r="Q494" t="s">
        <v>622</v>
      </c>
    </row>
    <row r="495" spans="15:17" x14ac:dyDescent="0.35">
      <c r="O495">
        <v>484</v>
      </c>
      <c r="P495">
        <v>1320</v>
      </c>
      <c r="Q495" t="s">
        <v>623</v>
      </c>
    </row>
    <row r="496" spans="15:17" x14ac:dyDescent="0.35">
      <c r="O496">
        <v>485</v>
      </c>
      <c r="P496">
        <v>1401</v>
      </c>
      <c r="Q496" t="s">
        <v>624</v>
      </c>
    </row>
    <row r="497" spans="15:17" x14ac:dyDescent="0.35">
      <c r="O497">
        <v>486</v>
      </c>
      <c r="P497">
        <v>1402</v>
      </c>
      <c r="Q497" t="s">
        <v>625</v>
      </c>
    </row>
    <row r="498" spans="15:17" x14ac:dyDescent="0.35">
      <c r="O498">
        <v>487</v>
      </c>
      <c r="P498">
        <v>1403</v>
      </c>
      <c r="Q498" t="s">
        <v>626</v>
      </c>
    </row>
    <row r="499" spans="15:17" x14ac:dyDescent="0.35">
      <c r="O499">
        <v>488</v>
      </c>
      <c r="P499">
        <v>1404</v>
      </c>
      <c r="Q499" t="s">
        <v>627</v>
      </c>
    </row>
    <row r="500" spans="15:17" x14ac:dyDescent="0.35">
      <c r="O500">
        <v>489</v>
      </c>
      <c r="P500">
        <v>1405</v>
      </c>
      <c r="Q500" t="s">
        <v>628</v>
      </c>
    </row>
    <row r="501" spans="15:17" x14ac:dyDescent="0.35">
      <c r="O501">
        <v>490</v>
      </c>
      <c r="P501">
        <v>1406</v>
      </c>
      <c r="Q501" t="s">
        <v>629</v>
      </c>
    </row>
    <row r="502" spans="15:17" x14ac:dyDescent="0.35">
      <c r="O502">
        <v>491</v>
      </c>
      <c r="P502">
        <v>1409</v>
      </c>
      <c r="Q502" t="s">
        <v>630</v>
      </c>
    </row>
    <row r="503" spans="15:17" x14ac:dyDescent="0.35">
      <c r="O503">
        <v>492</v>
      </c>
      <c r="P503">
        <v>1510</v>
      </c>
      <c r="Q503" t="s">
        <v>631</v>
      </c>
    </row>
    <row r="504" spans="15:17" x14ac:dyDescent="0.35">
      <c r="O504">
        <v>493</v>
      </c>
      <c r="P504">
        <v>1520</v>
      </c>
      <c r="Q504" t="s">
        <v>632</v>
      </c>
    </row>
    <row r="505" spans="15:17" x14ac:dyDescent="0.35">
      <c r="O505">
        <v>494</v>
      </c>
      <c r="P505">
        <v>1611</v>
      </c>
      <c r="Q505" t="s">
        <v>633</v>
      </c>
    </row>
    <row r="506" spans="15:17" x14ac:dyDescent="0.35">
      <c r="O506">
        <v>495</v>
      </c>
      <c r="P506">
        <v>1612</v>
      </c>
      <c r="Q506" t="s">
        <v>634</v>
      </c>
    </row>
    <row r="507" spans="15:17" x14ac:dyDescent="0.35">
      <c r="O507">
        <v>496</v>
      </c>
      <c r="P507">
        <v>1619</v>
      </c>
      <c r="Q507" t="s">
        <v>635</v>
      </c>
    </row>
    <row r="508" spans="15:17" x14ac:dyDescent="0.35">
      <c r="O508">
        <v>497</v>
      </c>
      <c r="P508">
        <v>1620</v>
      </c>
      <c r="Q508" t="s">
        <v>636</v>
      </c>
    </row>
    <row r="509" spans="15:17" x14ac:dyDescent="0.35">
      <c r="O509">
        <v>498</v>
      </c>
      <c r="P509">
        <v>1701</v>
      </c>
      <c r="Q509" t="s">
        <v>637</v>
      </c>
    </row>
    <row r="510" spans="15:17" x14ac:dyDescent="0.35">
      <c r="O510">
        <v>499</v>
      </c>
      <c r="P510">
        <v>1702</v>
      </c>
      <c r="Q510" t="s">
        <v>638</v>
      </c>
    </row>
    <row r="511" spans="15:17" x14ac:dyDescent="0.35">
      <c r="O511">
        <v>500</v>
      </c>
      <c r="P511">
        <v>1703</v>
      </c>
      <c r="Q511" t="s">
        <v>639</v>
      </c>
    </row>
    <row r="512" spans="15:17" x14ac:dyDescent="0.35">
      <c r="O512">
        <v>501</v>
      </c>
      <c r="P512">
        <v>1704</v>
      </c>
      <c r="Q512" t="s">
        <v>640</v>
      </c>
    </row>
    <row r="513" spans="15:17" x14ac:dyDescent="0.35">
      <c r="O513">
        <v>502</v>
      </c>
      <c r="P513">
        <v>1705</v>
      </c>
      <c r="Q513" t="s">
        <v>641</v>
      </c>
    </row>
    <row r="514" spans="15:17" x14ac:dyDescent="0.35">
      <c r="O514">
        <v>503</v>
      </c>
      <c r="P514">
        <v>1706</v>
      </c>
      <c r="Q514" t="s">
        <v>642</v>
      </c>
    </row>
    <row r="515" spans="15:17" x14ac:dyDescent="0.35">
      <c r="O515">
        <v>504</v>
      </c>
      <c r="P515">
        <v>1709</v>
      </c>
      <c r="Q515" t="s">
        <v>643</v>
      </c>
    </row>
    <row r="516" spans="15:17" x14ac:dyDescent="0.35">
      <c r="O516">
        <v>505</v>
      </c>
      <c r="P516">
        <v>2011</v>
      </c>
      <c r="Q516" t="s">
        <v>644</v>
      </c>
    </row>
    <row r="517" spans="15:17" x14ac:dyDescent="0.35">
      <c r="O517">
        <v>506</v>
      </c>
      <c r="P517">
        <v>2012</v>
      </c>
      <c r="Q517" t="s">
        <v>645</v>
      </c>
    </row>
    <row r="518" spans="15:17" x14ac:dyDescent="0.35">
      <c r="O518">
        <v>507</v>
      </c>
      <c r="P518">
        <v>2013</v>
      </c>
      <c r="Q518" t="s">
        <v>646</v>
      </c>
    </row>
    <row r="519" spans="15:17" x14ac:dyDescent="0.35">
      <c r="O519">
        <v>508</v>
      </c>
      <c r="P519">
        <v>2014</v>
      </c>
      <c r="Q519" t="s">
        <v>647</v>
      </c>
    </row>
    <row r="520" spans="15:17" x14ac:dyDescent="0.35">
      <c r="O520">
        <v>509</v>
      </c>
      <c r="P520">
        <v>2021</v>
      </c>
      <c r="Q520" t="s">
        <v>648</v>
      </c>
    </row>
    <row r="521" spans="15:17" x14ac:dyDescent="0.35">
      <c r="O521">
        <v>510</v>
      </c>
      <c r="P521">
        <v>2022</v>
      </c>
      <c r="Q521" t="s">
        <v>649</v>
      </c>
    </row>
    <row r="522" spans="15:17" x14ac:dyDescent="0.35">
      <c r="O522">
        <v>511</v>
      </c>
      <c r="P522">
        <v>2031</v>
      </c>
      <c r="Q522" t="s">
        <v>650</v>
      </c>
    </row>
    <row r="523" spans="15:17" x14ac:dyDescent="0.35">
      <c r="O523">
        <v>512</v>
      </c>
      <c r="P523">
        <v>2039</v>
      </c>
      <c r="Q523" t="s">
        <v>651</v>
      </c>
    </row>
    <row r="524" spans="15:17" x14ac:dyDescent="0.35">
      <c r="O524">
        <v>513</v>
      </c>
      <c r="P524">
        <v>2040</v>
      </c>
      <c r="Q524" t="s">
        <v>652</v>
      </c>
    </row>
    <row r="525" spans="15:17" x14ac:dyDescent="0.35">
      <c r="O525">
        <v>514</v>
      </c>
      <c r="P525">
        <v>2051</v>
      </c>
      <c r="Q525" t="s">
        <v>653</v>
      </c>
    </row>
    <row r="526" spans="15:17" x14ac:dyDescent="0.35">
      <c r="O526">
        <v>515</v>
      </c>
      <c r="P526">
        <v>2052</v>
      </c>
      <c r="Q526" t="s">
        <v>654</v>
      </c>
    </row>
    <row r="527" spans="15:17" x14ac:dyDescent="0.35">
      <c r="O527">
        <v>516</v>
      </c>
      <c r="P527">
        <v>2053</v>
      </c>
      <c r="Q527" t="s">
        <v>655</v>
      </c>
    </row>
    <row r="528" spans="15:17" x14ac:dyDescent="0.35">
      <c r="O528">
        <v>517</v>
      </c>
      <c r="P528">
        <v>2054</v>
      </c>
      <c r="Q528" t="s">
        <v>656</v>
      </c>
    </row>
    <row r="529" spans="15:17" x14ac:dyDescent="0.35">
      <c r="O529">
        <v>518</v>
      </c>
      <c r="P529">
        <v>2055</v>
      </c>
      <c r="Q529" t="s">
        <v>657</v>
      </c>
    </row>
    <row r="530" spans="15:17" x14ac:dyDescent="0.35">
      <c r="O530">
        <v>519</v>
      </c>
      <c r="P530">
        <v>2056</v>
      </c>
      <c r="Q530" t="s">
        <v>658</v>
      </c>
    </row>
    <row r="531" spans="15:17" x14ac:dyDescent="0.35">
      <c r="O531">
        <v>520</v>
      </c>
      <c r="P531">
        <v>2057</v>
      </c>
      <c r="Q531" t="s">
        <v>659</v>
      </c>
    </row>
    <row r="532" spans="15:17" x14ac:dyDescent="0.35">
      <c r="O532">
        <v>521</v>
      </c>
      <c r="P532">
        <v>2058</v>
      </c>
      <c r="Q532" t="s">
        <v>660</v>
      </c>
    </row>
    <row r="533" spans="15:17" x14ac:dyDescent="0.35">
      <c r="O533">
        <v>522</v>
      </c>
      <c r="P533">
        <v>2059</v>
      </c>
      <c r="Q533" t="s">
        <v>661</v>
      </c>
    </row>
    <row r="534" spans="15:17" x14ac:dyDescent="0.35">
      <c r="O534">
        <v>523</v>
      </c>
      <c r="P534">
        <v>2111</v>
      </c>
      <c r="Q534" t="s">
        <v>662</v>
      </c>
    </row>
    <row r="535" spans="15:17" x14ac:dyDescent="0.35">
      <c r="O535">
        <v>524</v>
      </c>
      <c r="P535">
        <v>2112</v>
      </c>
      <c r="Q535" t="s">
        <v>663</v>
      </c>
    </row>
    <row r="536" spans="15:17" x14ac:dyDescent="0.35">
      <c r="O536">
        <v>525</v>
      </c>
      <c r="P536">
        <v>2113</v>
      </c>
      <c r="Q536" t="s">
        <v>664</v>
      </c>
    </row>
    <row r="537" spans="15:17" x14ac:dyDescent="0.35">
      <c r="O537">
        <v>526</v>
      </c>
      <c r="P537">
        <v>2121</v>
      </c>
      <c r="Q537" t="s">
        <v>665</v>
      </c>
    </row>
    <row r="538" spans="15:17" x14ac:dyDescent="0.35">
      <c r="O538">
        <v>527</v>
      </c>
      <c r="P538">
        <v>2122</v>
      </c>
      <c r="Q538" t="s">
        <v>666</v>
      </c>
    </row>
    <row r="539" spans="15:17" x14ac:dyDescent="0.35">
      <c r="O539">
        <v>528</v>
      </c>
      <c r="P539">
        <v>2130</v>
      </c>
      <c r="Q539" t="s">
        <v>667</v>
      </c>
    </row>
    <row r="540" spans="15:17" x14ac:dyDescent="0.35">
      <c r="O540">
        <v>529</v>
      </c>
      <c r="P540">
        <v>2140</v>
      </c>
      <c r="Q540" t="s">
        <v>668</v>
      </c>
    </row>
    <row r="541" spans="15:17" x14ac:dyDescent="0.35">
      <c r="O541">
        <v>530</v>
      </c>
      <c r="P541">
        <v>2190</v>
      </c>
      <c r="Q541" t="s">
        <v>669</v>
      </c>
    </row>
    <row r="542" spans="15:17" x14ac:dyDescent="0.35">
      <c r="O542">
        <v>531</v>
      </c>
      <c r="P542">
        <v>2210</v>
      </c>
      <c r="Q542" t="s">
        <v>670</v>
      </c>
    </row>
    <row r="543" spans="15:17" x14ac:dyDescent="0.35">
      <c r="O543">
        <v>532</v>
      </c>
      <c r="P543">
        <v>2220</v>
      </c>
      <c r="Q543" t="s">
        <v>671</v>
      </c>
    </row>
    <row r="544" spans="15:17" x14ac:dyDescent="0.35">
      <c r="O544">
        <v>533</v>
      </c>
      <c r="P544">
        <v>2231</v>
      </c>
      <c r="Q544" t="s">
        <v>672</v>
      </c>
    </row>
    <row r="545" spans="15:17" x14ac:dyDescent="0.35">
      <c r="O545">
        <v>534</v>
      </c>
      <c r="P545">
        <v>2232</v>
      </c>
      <c r="Q545" t="s">
        <v>673</v>
      </c>
    </row>
    <row r="546" spans="15:17" x14ac:dyDescent="0.35">
      <c r="O546">
        <v>535</v>
      </c>
      <c r="P546">
        <v>2239</v>
      </c>
      <c r="Q546" t="s">
        <v>674</v>
      </c>
    </row>
    <row r="547" spans="15:17" x14ac:dyDescent="0.35">
      <c r="O547">
        <v>536</v>
      </c>
      <c r="P547">
        <v>2311</v>
      </c>
      <c r="Q547" t="s">
        <v>675</v>
      </c>
    </row>
    <row r="548" spans="15:17" x14ac:dyDescent="0.35">
      <c r="O548">
        <v>537</v>
      </c>
      <c r="P548">
        <v>2312</v>
      </c>
      <c r="Q548" t="s">
        <v>676</v>
      </c>
    </row>
    <row r="549" spans="15:17" x14ac:dyDescent="0.35">
      <c r="O549">
        <v>538</v>
      </c>
      <c r="P549">
        <v>2320</v>
      </c>
      <c r="Q549" t="s">
        <v>677</v>
      </c>
    </row>
    <row r="550" spans="15:17" x14ac:dyDescent="0.35">
      <c r="O550">
        <v>539</v>
      </c>
      <c r="P550">
        <v>2391</v>
      </c>
      <c r="Q550" t="s">
        <v>678</v>
      </c>
    </row>
    <row r="551" spans="15:17" x14ac:dyDescent="0.35">
      <c r="O551">
        <v>540</v>
      </c>
      <c r="P551">
        <v>2392</v>
      </c>
      <c r="Q551" t="s">
        <v>679</v>
      </c>
    </row>
    <row r="552" spans="15:17" x14ac:dyDescent="0.35">
      <c r="O552">
        <v>541</v>
      </c>
      <c r="P552">
        <v>2393</v>
      </c>
      <c r="Q552" t="s">
        <v>680</v>
      </c>
    </row>
    <row r="553" spans="15:17" x14ac:dyDescent="0.35">
      <c r="O553">
        <v>542</v>
      </c>
      <c r="P553">
        <v>2399</v>
      </c>
      <c r="Q553" t="s">
        <v>681</v>
      </c>
    </row>
  </sheetData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82D5A-6E44-42C0-972D-2ABF4E326628}">
  <dimension ref="B1:L136"/>
  <sheetViews>
    <sheetView zoomScaleNormal="100" workbookViewId="0">
      <selection activeCell="B38" sqref="B38:I40"/>
    </sheetView>
  </sheetViews>
  <sheetFormatPr baseColWidth="10" defaultRowHeight="23.5" x14ac:dyDescent="0.55000000000000004"/>
  <cols>
    <col min="1" max="1" width="3.1796875" customWidth="1"/>
    <col min="2" max="2" width="10.81640625" style="121"/>
    <col min="3" max="3" width="25.1796875" customWidth="1"/>
    <col min="4" max="4" width="18.1796875" bestFit="1" customWidth="1"/>
    <col min="5" max="5" width="16.81640625" bestFit="1" customWidth="1"/>
    <col min="8" max="8" width="18.1796875" bestFit="1" customWidth="1"/>
    <col min="9" max="9" width="16.81640625" bestFit="1" customWidth="1"/>
    <col min="10" max="10" width="3.54296875" customWidth="1"/>
  </cols>
  <sheetData>
    <row r="1" spans="2:11" ht="5.15" customHeight="1" x14ac:dyDescent="0.55000000000000004"/>
    <row r="2" spans="2:11" ht="5.15" customHeight="1" x14ac:dyDescent="0.55000000000000004"/>
    <row r="3" spans="2:11" ht="5.15" customHeight="1" x14ac:dyDescent="0.55000000000000004"/>
    <row r="4" spans="2:11" ht="5.15" customHeight="1" x14ac:dyDescent="0.55000000000000004"/>
    <row r="5" spans="2:11" ht="5.15" customHeight="1" x14ac:dyDescent="0.55000000000000004"/>
    <row r="6" spans="2:11" ht="34.5" x14ac:dyDescent="0.8">
      <c r="B6" s="156" t="s">
        <v>115</v>
      </c>
      <c r="C6" s="156"/>
      <c r="D6" s="156"/>
      <c r="E6" s="156"/>
      <c r="F6" s="156"/>
      <c r="G6" s="156"/>
      <c r="H6" s="156"/>
      <c r="I6" s="137"/>
      <c r="J6" s="137"/>
      <c r="K6" s="137"/>
    </row>
    <row r="9" spans="2:11" x14ac:dyDescent="0.55000000000000004">
      <c r="B9" s="82" t="s">
        <v>116</v>
      </c>
    </row>
    <row r="10" spans="2:11" ht="24" thickBot="1" x14ac:dyDescent="0.6"/>
    <row r="11" spans="2:11" ht="24" thickBot="1" x14ac:dyDescent="0.6">
      <c r="C11" s="111" t="s">
        <v>117</v>
      </c>
      <c r="D11" s="112" t="s">
        <v>118</v>
      </c>
      <c r="E11" s="113" t="s">
        <v>126</v>
      </c>
    </row>
    <row r="12" spans="2:11" ht="24" thickBot="1" x14ac:dyDescent="0.6">
      <c r="C12" s="108">
        <f>+'NOMBRE PERSONES'!F5</f>
        <v>12.916666666666666</v>
      </c>
      <c r="D12" s="109">
        <f>+'NOMBRE PERSONES'!G5</f>
        <v>16.5</v>
      </c>
      <c r="E12" s="107">
        <f>SUM(C12:D12)</f>
        <v>29.416666666666664</v>
      </c>
      <c r="F12" t="str">
        <f>IF(E12&lt;50,"Només ha d'informar els indicadors A i B", "Heu d'informar tots els indicadors")</f>
        <v>Només ha d'informar els indicadors A i B</v>
      </c>
    </row>
    <row r="15" spans="2:11" ht="48.65" customHeight="1" x14ac:dyDescent="0.5">
      <c r="B15" s="155" t="s">
        <v>127</v>
      </c>
      <c r="C15" s="155"/>
      <c r="D15" s="155"/>
      <c r="E15" s="155"/>
      <c r="F15" s="155"/>
      <c r="G15" s="155"/>
      <c r="H15" s="155"/>
      <c r="I15" s="155"/>
      <c r="J15" s="144"/>
      <c r="K15" s="144"/>
    </row>
    <row r="17" spans="3:5" ht="24" thickBot="1" x14ac:dyDescent="0.6">
      <c r="C17" s="158" t="s">
        <v>122</v>
      </c>
      <c r="D17" s="158"/>
      <c r="E17" s="158"/>
    </row>
    <row r="18" spans="3:5" x14ac:dyDescent="0.55000000000000004">
      <c r="C18" s="111" t="s">
        <v>119</v>
      </c>
      <c r="D18" s="112" t="s">
        <v>120</v>
      </c>
      <c r="E18" s="113" t="s">
        <v>121</v>
      </c>
    </row>
    <row r="19" spans="3:5" ht="24" thickBot="1" x14ac:dyDescent="0.6">
      <c r="C19" s="138">
        <f>+'A-Promig Total'!G11</f>
        <v>4524.3298947368403</v>
      </c>
      <c r="D19" s="115">
        <f>+'A-Promig Total'!G12</f>
        <v>0.2434114180864545</v>
      </c>
      <c r="E19" s="116"/>
    </row>
    <row r="22" spans="3:5" ht="24" thickBot="1" x14ac:dyDescent="0.6">
      <c r="C22" s="158" t="s">
        <v>123</v>
      </c>
      <c r="D22" s="158"/>
      <c r="E22" s="158"/>
    </row>
    <row r="23" spans="3:5" x14ac:dyDescent="0.55000000000000004">
      <c r="C23" s="111" t="s">
        <v>119</v>
      </c>
      <c r="D23" s="112" t="s">
        <v>120</v>
      </c>
      <c r="E23" s="113" t="s">
        <v>121</v>
      </c>
    </row>
    <row r="24" spans="3:5" ht="24" thickBot="1" x14ac:dyDescent="0.6">
      <c r="C24" s="138">
        <f>+'A-Promig Total'!D11</f>
        <v>4642.8705645933005</v>
      </c>
      <c r="D24" s="115">
        <f>+'A-Promig Total'!D12</f>
        <v>0.2598706756657318</v>
      </c>
      <c r="E24" s="116"/>
    </row>
    <row r="27" spans="3:5" ht="24" thickBot="1" x14ac:dyDescent="0.6">
      <c r="C27" s="158" t="s">
        <v>124</v>
      </c>
      <c r="D27" s="158"/>
      <c r="E27" s="158"/>
    </row>
    <row r="28" spans="3:5" x14ac:dyDescent="0.55000000000000004">
      <c r="C28" s="111" t="s">
        <v>119</v>
      </c>
      <c r="D28" s="112" t="s">
        <v>120</v>
      </c>
      <c r="E28" s="113" t="s">
        <v>121</v>
      </c>
    </row>
    <row r="29" spans="3:5" ht="24" thickBot="1" x14ac:dyDescent="0.6">
      <c r="C29" s="138">
        <f>+'A-Promig Total'!E11</f>
        <v>-118.54066985645932</v>
      </c>
      <c r="D29" s="115">
        <f>+'A-Promig Total'!E12</f>
        <v>-0.16439074236271461</v>
      </c>
      <c r="E29" s="116"/>
    </row>
    <row r="32" spans="3:5" ht="24" thickBot="1" x14ac:dyDescent="0.6">
      <c r="C32" s="158" t="s">
        <v>125</v>
      </c>
      <c r="D32" s="158"/>
      <c r="E32" s="158"/>
    </row>
    <row r="33" spans="2:12" x14ac:dyDescent="0.55000000000000004">
      <c r="C33" s="111" t="s">
        <v>119</v>
      </c>
      <c r="D33" s="112" t="s">
        <v>120</v>
      </c>
      <c r="E33" s="113" t="s">
        <v>121</v>
      </c>
    </row>
    <row r="34" spans="2:12" ht="24" thickBot="1" x14ac:dyDescent="0.6">
      <c r="C34" s="138">
        <f>+'A-Promig Total'!F11</f>
        <v>0</v>
      </c>
      <c r="D34" s="115" t="str">
        <f>+'A-Promig Total'!F12</f>
        <v/>
      </c>
      <c r="E34" s="116"/>
    </row>
    <row r="38" spans="2:12" ht="14.5" customHeight="1" x14ac:dyDescent="0.35">
      <c r="B38" s="155" t="s">
        <v>128</v>
      </c>
      <c r="C38" s="155"/>
      <c r="D38" s="155"/>
      <c r="E38" s="155"/>
      <c r="F38" s="155"/>
      <c r="G38" s="155"/>
      <c r="H38" s="155"/>
      <c r="I38" s="155"/>
      <c r="J38" s="122"/>
      <c r="K38" s="122"/>
      <c r="L38" s="122"/>
    </row>
    <row r="39" spans="2:12" ht="21" customHeight="1" x14ac:dyDescent="0.35">
      <c r="B39" s="155"/>
      <c r="C39" s="155"/>
      <c r="D39" s="155"/>
      <c r="E39" s="155"/>
      <c r="F39" s="155"/>
      <c r="G39" s="155"/>
      <c r="H39" s="155"/>
      <c r="I39" s="155"/>
      <c r="J39" s="122"/>
      <c r="K39" s="122"/>
      <c r="L39" s="122"/>
    </row>
    <row r="40" spans="2:12" ht="29.5" customHeight="1" x14ac:dyDescent="0.35">
      <c r="B40" s="155"/>
      <c r="C40" s="155"/>
      <c r="D40" s="155"/>
      <c r="E40" s="155"/>
      <c r="F40" s="155"/>
      <c r="G40" s="155"/>
      <c r="H40" s="155"/>
      <c r="I40" s="155"/>
      <c r="J40" s="122"/>
      <c r="K40" s="122"/>
      <c r="L40" s="122"/>
    </row>
    <row r="44" spans="2:12" ht="24" thickBot="1" x14ac:dyDescent="0.6">
      <c r="C44" s="158" t="s">
        <v>129</v>
      </c>
      <c r="D44" s="158"/>
      <c r="E44" s="158"/>
    </row>
    <row r="45" spans="2:12" x14ac:dyDescent="0.55000000000000004">
      <c r="C45" s="111" t="s">
        <v>119</v>
      </c>
      <c r="D45" s="112" t="s">
        <v>120</v>
      </c>
      <c r="E45" s="113" t="s">
        <v>121</v>
      </c>
    </row>
    <row r="46" spans="2:12" ht="24" thickBot="1" x14ac:dyDescent="0.6">
      <c r="C46" s="138">
        <f>+'B-Promig segregat'!G11</f>
        <v>2143.5049760765542</v>
      </c>
      <c r="D46" s="115">
        <f>+'B-Promig segregat'!G12</f>
        <v>8.9651733516975127E-2</v>
      </c>
      <c r="E46" s="116"/>
    </row>
    <row r="49" spans="3:6" x14ac:dyDescent="0.55000000000000004">
      <c r="C49" s="158" t="s">
        <v>130</v>
      </c>
      <c r="D49" s="158"/>
      <c r="E49" s="158"/>
    </row>
    <row r="50" spans="3:6" ht="24" thickBot="1" x14ac:dyDescent="0.6"/>
    <row r="51" spans="3:6" x14ac:dyDescent="0.55000000000000004">
      <c r="C51" s="160" t="s">
        <v>131</v>
      </c>
      <c r="D51" s="111" t="s">
        <v>119</v>
      </c>
      <c r="E51" s="112" t="s">
        <v>132</v>
      </c>
      <c r="F51" s="113" t="s">
        <v>121</v>
      </c>
    </row>
    <row r="52" spans="3:6" ht="24" thickBot="1" x14ac:dyDescent="0.6">
      <c r="C52" s="161"/>
      <c r="D52" s="114" t="str">
        <f>+'B-Promig segregat'!G22</f>
        <v>NO APLICA</v>
      </c>
      <c r="E52" s="115" t="str">
        <f>+'B-Promig segregat'!G23</f>
        <v>NO APLICA</v>
      </c>
      <c r="F52" s="116" t="str">
        <f>IF(E52="no aplica","x","")</f>
        <v>x</v>
      </c>
    </row>
    <row r="53" spans="3:6" ht="24" thickBot="1" x14ac:dyDescent="0.6"/>
    <row r="54" spans="3:6" x14ac:dyDescent="0.55000000000000004">
      <c r="C54" s="160" t="s">
        <v>133</v>
      </c>
      <c r="D54" s="111" t="s">
        <v>119</v>
      </c>
      <c r="E54" s="112" t="s">
        <v>132</v>
      </c>
      <c r="F54" s="113" t="s">
        <v>121</v>
      </c>
    </row>
    <row r="55" spans="3:6" ht="24" thickBot="1" x14ac:dyDescent="0.6">
      <c r="C55" s="161"/>
      <c r="D55" s="138">
        <f>+'B-Promig segregat'!G24</f>
        <v>-906.86149999999907</v>
      </c>
      <c r="E55" s="115">
        <f>+'B-Promig segregat'!G25</f>
        <v>-4.3381004235627595E-2</v>
      </c>
      <c r="F55" s="116" t="str">
        <f>IF(E55="no aplica","x","")</f>
        <v/>
      </c>
    </row>
    <row r="56" spans="3:6" ht="24" thickBot="1" x14ac:dyDescent="0.6"/>
    <row r="57" spans="3:6" x14ac:dyDescent="0.55000000000000004">
      <c r="C57" s="160" t="s">
        <v>134</v>
      </c>
      <c r="D57" s="111" t="s">
        <v>119</v>
      </c>
      <c r="E57" s="112" t="s">
        <v>132</v>
      </c>
      <c r="F57" s="113" t="s">
        <v>121</v>
      </c>
    </row>
    <row r="58" spans="3:6" ht="24" thickBot="1" x14ac:dyDescent="0.6">
      <c r="C58" s="161"/>
      <c r="D58" s="138">
        <f>+'B-Promig segregat'!G26</f>
        <v>8825.8114285714255</v>
      </c>
      <c r="E58" s="115">
        <f>+'B-Promig segregat'!G27</f>
        <v>0.29082200702823091</v>
      </c>
      <c r="F58" s="116" t="str">
        <f>IF(E58="no aplica","x","")</f>
        <v/>
      </c>
    </row>
    <row r="59" spans="3:6" ht="24" thickBot="1" x14ac:dyDescent="0.6"/>
    <row r="60" spans="3:6" x14ac:dyDescent="0.55000000000000004">
      <c r="C60" s="160" t="s">
        <v>135</v>
      </c>
      <c r="D60" s="111" t="s">
        <v>119</v>
      </c>
      <c r="E60" s="112" t="s">
        <v>132</v>
      </c>
      <c r="F60" s="113" t="s">
        <v>121</v>
      </c>
    </row>
    <row r="61" spans="3:6" ht="24" thickBot="1" x14ac:dyDescent="0.6">
      <c r="C61" s="161"/>
      <c r="D61" s="138" t="str">
        <f>+'B-Promig segregat'!G28</f>
        <v>NO APLICA</v>
      </c>
      <c r="E61" s="115" t="str">
        <f>+'B-Promig segregat'!G29</f>
        <v>NO APLICA</v>
      </c>
      <c r="F61" s="116" t="str">
        <f>IF(E61="no aplica","x","")</f>
        <v>x</v>
      </c>
    </row>
    <row r="65" spans="3:9" ht="24" thickBot="1" x14ac:dyDescent="0.6">
      <c r="C65" s="158" t="s">
        <v>136</v>
      </c>
      <c r="D65" s="158"/>
      <c r="E65" s="158"/>
    </row>
    <row r="66" spans="3:9" ht="24" thickBot="1" x14ac:dyDescent="0.6">
      <c r="C66" s="118" t="s">
        <v>139</v>
      </c>
      <c r="D66" s="119" t="s">
        <v>699</v>
      </c>
      <c r="E66" s="159" t="s">
        <v>698</v>
      </c>
      <c r="F66" s="159"/>
      <c r="G66" s="159"/>
      <c r="H66" s="119" t="s">
        <v>119</v>
      </c>
      <c r="I66" s="120" t="s">
        <v>683</v>
      </c>
    </row>
    <row r="67" spans="3:9" ht="36" customHeight="1" thickBot="1" x14ac:dyDescent="0.6">
      <c r="C67" s="139" t="s">
        <v>137</v>
      </c>
      <c r="D67" s="140">
        <f>+'B-Promig segregat'!I11</f>
        <v>1125</v>
      </c>
      <c r="E67" s="157" t="str">
        <f>VLOOKUP(D67,CONTROL!$P$12:$Q$553,2,FALSE)</f>
        <v>Directors de departaments d'operacions d'empreses d'hoteleria</v>
      </c>
      <c r="F67" s="157"/>
      <c r="G67" s="157"/>
      <c r="H67" s="142" t="str">
        <f>+'B-Promig segregat'!N11</f>
        <v>NO APLICA</v>
      </c>
      <c r="I67" s="143" t="str">
        <f>+'B-Promig segregat'!N12</f>
        <v>NO APLICA</v>
      </c>
    </row>
    <row r="68" spans="3:9" ht="6.65" customHeight="1" thickBot="1" x14ac:dyDescent="0.6"/>
    <row r="69" spans="3:9" ht="42" customHeight="1" thickBot="1" x14ac:dyDescent="0.6">
      <c r="C69" s="139" t="s">
        <v>684</v>
      </c>
      <c r="D69" s="140">
        <f>+'B-Promig segregat'!I13</f>
        <v>5010</v>
      </c>
      <c r="E69" s="157" t="str">
        <f>VLOOKUP(D69,CONTROL!$P$12:$Q$553,2,FALSE)</f>
        <v>Cuiners i altres preparadors de menjars</v>
      </c>
      <c r="F69" s="157"/>
      <c r="G69" s="157"/>
      <c r="H69" s="142">
        <f>+'B-Promig segregat'!N13</f>
        <v>4229.4599999999991</v>
      </c>
      <c r="I69" s="143">
        <f>+'B-Promig segregat'!N14</f>
        <v>0.17813157812719793</v>
      </c>
    </row>
    <row r="70" spans="3:9" ht="6.65" customHeight="1" thickBot="1" x14ac:dyDescent="0.6"/>
    <row r="71" spans="3:9" ht="40.5" customHeight="1" thickBot="1" x14ac:dyDescent="0.6">
      <c r="C71" s="139" t="s">
        <v>685</v>
      </c>
      <c r="D71" s="140">
        <f>+'B-Promig segregat'!I15</f>
        <v>5020</v>
      </c>
      <c r="E71" s="157" t="str">
        <f>VLOOKUP(D71,CONTROL!$P$12:$Q$553,2,FALSE)</f>
        <v>Cambrers, barmans i similars</v>
      </c>
      <c r="F71" s="157"/>
      <c r="G71" s="157"/>
      <c r="H71" s="142">
        <f>+'B-Promig segregat'!N15</f>
        <v>-1776.1433333333334</v>
      </c>
      <c r="I71" s="143">
        <f>+'B-Promig segregat'!N16</f>
        <v>-8.6583669180878647E-2</v>
      </c>
    </row>
    <row r="72" spans="3:9" ht="6.65" customHeight="1" thickBot="1" x14ac:dyDescent="0.6"/>
    <row r="73" spans="3:9" ht="40.5" customHeight="1" thickBot="1" x14ac:dyDescent="0.6">
      <c r="C73" s="139" t="s">
        <v>686</v>
      </c>
      <c r="D73" s="140">
        <f>+'B-Promig segregat'!I17</f>
        <v>9121</v>
      </c>
      <c r="E73" s="157" t="str">
        <f>VLOOKUP(D73,CONTROL!$P$12:$Q$553,2,FALSE)</f>
        <v>Personal de neteja d'oficines, hotels (cambrers de planta) i establiments similars</v>
      </c>
      <c r="F73" s="157"/>
      <c r="G73" s="157"/>
      <c r="H73" s="142">
        <f>+'B-Promig segregat'!N17</f>
        <v>-240.57142857143117</v>
      </c>
      <c r="I73" s="143">
        <f>+'B-Promig segregat'!N18</f>
        <v>-1.1536854220474617E-2</v>
      </c>
    </row>
    <row r="74" spans="3:9" ht="6.65" customHeight="1" thickBot="1" x14ac:dyDescent="0.6"/>
    <row r="75" spans="3:9" ht="40.5" customHeight="1" thickBot="1" x14ac:dyDescent="0.6">
      <c r="C75" s="139" t="s">
        <v>687</v>
      </c>
      <c r="D75" s="140" t="str">
        <f>+'B-Promig segregat'!I19</f>
        <v>Total general</v>
      </c>
      <c r="E75" s="157" t="e">
        <f>VLOOKUP(D75,CONTROL!$P$12:$Q$553,2,FALSE)</f>
        <v>#N/A</v>
      </c>
      <c r="F75" s="157"/>
      <c r="G75" s="157"/>
      <c r="H75" s="142" t="str">
        <f>+'B-Promig segregat'!N19</f>
        <v>NO APLICA</v>
      </c>
      <c r="I75" s="143" t="str">
        <f>+'B-Promig segregat'!N20</f>
        <v>NO APLICA</v>
      </c>
    </row>
    <row r="76" spans="3:9" ht="6.65" customHeight="1" thickBot="1" x14ac:dyDescent="0.6"/>
    <row r="77" spans="3:9" ht="40.5" customHeight="1" thickBot="1" x14ac:dyDescent="0.6">
      <c r="C77" s="139" t="s">
        <v>688</v>
      </c>
      <c r="D77" s="140">
        <f>+'B-Promig segregat'!I21</f>
        <v>0</v>
      </c>
      <c r="E77" s="157" t="e">
        <f>VLOOKUP(D77,CONTROL!$P$12:$Q$553,2,FALSE)</f>
        <v>#N/A</v>
      </c>
      <c r="F77" s="157"/>
      <c r="G77" s="157"/>
      <c r="H77" s="142" t="str">
        <f>+'B-Promig segregat'!N21</f>
        <v>NO APLICA</v>
      </c>
      <c r="I77" s="143" t="str">
        <f>+'B-Promig segregat'!N22</f>
        <v>NO APLICA</v>
      </c>
    </row>
    <row r="78" spans="3:9" ht="6.65" customHeight="1" thickBot="1" x14ac:dyDescent="0.6"/>
    <row r="79" spans="3:9" ht="40.5" customHeight="1" thickBot="1" x14ac:dyDescent="0.6">
      <c r="C79" s="139" t="s">
        <v>689</v>
      </c>
      <c r="D79" s="140">
        <f>+'B-Promig segregat'!I23</f>
        <v>0</v>
      </c>
      <c r="E79" s="157" t="e">
        <f>VLOOKUP(D79,CONTROL!$P$12:$Q$553,2,FALSE)</f>
        <v>#N/A</v>
      </c>
      <c r="F79" s="157"/>
      <c r="G79" s="157"/>
      <c r="H79" s="142" t="str">
        <f>+'B-Promig segregat'!N23</f>
        <v>NO APLICA</v>
      </c>
      <c r="I79" s="143" t="str">
        <f>+'B-Promig segregat'!N24</f>
        <v>NO APLICA</v>
      </c>
    </row>
    <row r="80" spans="3:9" ht="6.65" customHeight="1" thickBot="1" x14ac:dyDescent="0.6"/>
    <row r="81" spans="3:9" ht="40.5" customHeight="1" thickBot="1" x14ac:dyDescent="0.6">
      <c r="C81" s="139" t="s">
        <v>690</v>
      </c>
      <c r="D81" s="140">
        <f>+'B-Promig segregat'!I25</f>
        <v>0</v>
      </c>
      <c r="E81" s="157" t="e">
        <f>VLOOKUP(D81,CONTROL!$P$12:$Q$553,2,FALSE)</f>
        <v>#N/A</v>
      </c>
      <c r="F81" s="157"/>
      <c r="G81" s="157"/>
      <c r="H81" s="142" t="str">
        <f>+'B-Promig segregat'!N25</f>
        <v>NO APLICA</v>
      </c>
      <c r="I81" s="143" t="str">
        <f>+'B-Promig segregat'!N26</f>
        <v>NO APLICA</v>
      </c>
    </row>
    <row r="82" spans="3:9" ht="6.65" customHeight="1" thickBot="1" x14ac:dyDescent="0.6"/>
    <row r="83" spans="3:9" ht="40.5" customHeight="1" thickBot="1" x14ac:dyDescent="0.6">
      <c r="C83" s="139" t="s">
        <v>691</v>
      </c>
      <c r="D83" s="140">
        <f>+'B-Promig segregat'!I27</f>
        <v>0</v>
      </c>
      <c r="E83" s="157" t="e">
        <f>VLOOKUP(D83,CONTROL!$P$12:$Q$553,2,FALSE)</f>
        <v>#N/A</v>
      </c>
      <c r="F83" s="157"/>
      <c r="G83" s="157"/>
      <c r="H83" s="142" t="str">
        <f>+'B-Promig segregat'!N27</f>
        <v>NO APLICA</v>
      </c>
      <c r="I83" s="143" t="str">
        <f>+'B-Promig segregat'!N28</f>
        <v>NO APLICA</v>
      </c>
    </row>
    <row r="84" spans="3:9" ht="6.65" customHeight="1" thickBot="1" x14ac:dyDescent="0.6"/>
    <row r="85" spans="3:9" ht="40.5" customHeight="1" thickBot="1" x14ac:dyDescent="0.6">
      <c r="C85" s="139" t="s">
        <v>692</v>
      </c>
      <c r="D85" s="140">
        <f>+'B-Promig segregat'!I29</f>
        <v>0</v>
      </c>
      <c r="E85" s="157"/>
      <c r="F85" s="157"/>
      <c r="G85" s="157"/>
      <c r="H85" s="142" t="str">
        <f>+'B-Promig segregat'!N29</f>
        <v>NO APLICA</v>
      </c>
      <c r="I85" s="143" t="str">
        <f>+'B-Promig segregat'!N30</f>
        <v>NO APLICA</v>
      </c>
    </row>
    <row r="86" spans="3:9" ht="6.65" customHeight="1" thickBot="1" x14ac:dyDescent="0.6"/>
    <row r="87" spans="3:9" ht="40.5" customHeight="1" thickBot="1" x14ac:dyDescent="0.6">
      <c r="C87" s="139" t="s">
        <v>693</v>
      </c>
      <c r="D87" s="140">
        <f>+'B-Promig segregat'!I31</f>
        <v>0</v>
      </c>
      <c r="E87" s="157"/>
      <c r="F87" s="157"/>
      <c r="G87" s="157"/>
      <c r="H87" s="142" t="str">
        <f>+'B-Promig segregat'!N31</f>
        <v>NO APLICA</v>
      </c>
      <c r="I87" s="143" t="str">
        <f>+'B-Promig segregat'!N32</f>
        <v>NO APLICA</v>
      </c>
    </row>
    <row r="88" spans="3:9" ht="6.65" customHeight="1" thickBot="1" x14ac:dyDescent="0.6"/>
    <row r="89" spans="3:9" ht="40.5" customHeight="1" thickBot="1" x14ac:dyDescent="0.6">
      <c r="C89" s="139" t="s">
        <v>694</v>
      </c>
      <c r="D89" s="140">
        <f>+'B-Promig segregat'!I33</f>
        <v>0</v>
      </c>
      <c r="E89" s="157"/>
      <c r="F89" s="157"/>
      <c r="G89" s="157"/>
      <c r="H89" s="142" t="str">
        <f>+'B-Promig segregat'!N33</f>
        <v>NO APLICA</v>
      </c>
      <c r="I89" s="143" t="str">
        <f>+'B-Promig segregat'!N34</f>
        <v>NO APLICA</v>
      </c>
    </row>
    <row r="90" spans="3:9" ht="6.65" customHeight="1" thickBot="1" x14ac:dyDescent="0.6"/>
    <row r="91" spans="3:9" ht="40.5" customHeight="1" thickBot="1" x14ac:dyDescent="0.6">
      <c r="C91" s="139" t="s">
        <v>695</v>
      </c>
      <c r="D91" s="140">
        <f>+'B-Promig segregat'!I35</f>
        <v>0</v>
      </c>
      <c r="E91" s="141"/>
      <c r="F91" s="141"/>
      <c r="G91" s="141"/>
      <c r="H91" s="142" t="str">
        <f>+'B-Promig segregat'!N35</f>
        <v>NO APLICA</v>
      </c>
      <c r="I91" s="143" t="str">
        <f>+'B-Promig segregat'!N36</f>
        <v>NO APLICA</v>
      </c>
    </row>
    <row r="92" spans="3:9" ht="6.65" customHeight="1" thickBot="1" x14ac:dyDescent="0.6"/>
    <row r="93" spans="3:9" ht="40.5" customHeight="1" thickBot="1" x14ac:dyDescent="0.6">
      <c r="C93" s="139" t="s">
        <v>696</v>
      </c>
      <c r="D93" s="140">
        <f>+'B-Promig segregat'!I37</f>
        <v>0</v>
      </c>
      <c r="E93" s="141"/>
      <c r="F93" s="141"/>
      <c r="G93" s="141"/>
      <c r="H93" s="142" t="str">
        <f>+'B-Promig segregat'!N37</f>
        <v>NO APLICA</v>
      </c>
      <c r="I93" s="143" t="str">
        <f>+'B-Promig segregat'!N38</f>
        <v>NO APLICA</v>
      </c>
    </row>
    <row r="94" spans="3:9" ht="6.65" customHeight="1" thickBot="1" x14ac:dyDescent="0.6"/>
    <row r="95" spans="3:9" ht="40.5" customHeight="1" thickBot="1" x14ac:dyDescent="0.6">
      <c r="C95" s="139" t="s">
        <v>697</v>
      </c>
      <c r="D95" s="140">
        <f>+'B-Promig segregat'!I39</f>
        <v>0</v>
      </c>
      <c r="E95" s="141"/>
      <c r="F95" s="141"/>
      <c r="G95" s="141"/>
      <c r="H95" s="142" t="str">
        <f>+'B-Promig segregat'!N39</f>
        <v>NO APLICA</v>
      </c>
      <c r="I95" s="143" t="str">
        <f>+'B-Promig segregat'!N40</f>
        <v>NO APLICA</v>
      </c>
    </row>
    <row r="98" spans="2:9" ht="44.15" customHeight="1" x14ac:dyDescent="0.5">
      <c r="B98" s="155" t="s">
        <v>713</v>
      </c>
      <c r="C98" s="155"/>
      <c r="D98" s="155"/>
      <c r="E98" s="155"/>
      <c r="F98" s="155"/>
      <c r="G98" s="155"/>
      <c r="H98" s="155"/>
      <c r="I98" s="155"/>
    </row>
    <row r="99" spans="2:9" ht="24" thickBot="1" x14ac:dyDescent="0.6"/>
    <row r="100" spans="2:9" ht="26.5" thickBot="1" x14ac:dyDescent="0.65">
      <c r="C100" s="125" t="s">
        <v>700</v>
      </c>
      <c r="D100" s="136">
        <f>+'C-Bretxa Increments'!E12</f>
        <v>0.75</v>
      </c>
    </row>
    <row r="102" spans="2:9" ht="21" x14ac:dyDescent="0.5">
      <c r="B102" s="155" t="s">
        <v>714</v>
      </c>
      <c r="C102" s="155"/>
      <c r="D102" s="155"/>
      <c r="E102" s="155"/>
      <c r="F102" s="155"/>
      <c r="G102" s="155"/>
      <c r="H102" s="155"/>
      <c r="I102" s="155"/>
    </row>
    <row r="103" spans="2:9" ht="24" thickBot="1" x14ac:dyDescent="0.6"/>
    <row r="104" spans="2:9" ht="26.5" thickBot="1" x14ac:dyDescent="0.65">
      <c r="C104" s="125" t="s">
        <v>700</v>
      </c>
      <c r="D104" s="136">
        <f>+'D-Bretxa Promocions'!E12</f>
        <v>1</v>
      </c>
    </row>
    <row r="106" spans="2:9" ht="72" customHeight="1" x14ac:dyDescent="0.5">
      <c r="B106" s="155" t="s">
        <v>715</v>
      </c>
      <c r="C106" s="155"/>
      <c r="D106" s="155"/>
      <c r="E106" s="155"/>
      <c r="F106" s="155"/>
      <c r="G106" s="155"/>
      <c r="H106" s="155"/>
      <c r="I106" s="155"/>
    </row>
    <row r="107" spans="2:9" ht="24" thickBot="1" x14ac:dyDescent="0.6"/>
    <row r="108" spans="2:9" ht="26.5" thickBot="1" x14ac:dyDescent="0.65">
      <c r="C108" s="123" t="s">
        <v>701</v>
      </c>
      <c r="D108" s="136">
        <f>+'e-Bretxa post_mat_pat'!C12/'NOMBRE PERSONES'!G5</f>
        <v>0</v>
      </c>
    </row>
    <row r="109" spans="2:9" ht="26.5" thickBot="1" x14ac:dyDescent="0.65">
      <c r="C109" s="123" t="s">
        <v>702</v>
      </c>
      <c r="D109" s="136">
        <f>+'e-Bretxa post_mat_pat'!D12/'NOMBRE PERSONES'!F5</f>
        <v>0</v>
      </c>
    </row>
    <row r="111" spans="2:9" ht="21" x14ac:dyDescent="0.5">
      <c r="B111" s="155" t="s">
        <v>703</v>
      </c>
      <c r="C111" s="155"/>
      <c r="D111" s="155"/>
      <c r="E111" s="155"/>
      <c r="F111" s="155"/>
      <c r="G111" s="155"/>
      <c r="H111" s="155"/>
      <c r="I111" s="155"/>
    </row>
    <row r="112" spans="2:9" ht="24" thickBot="1" x14ac:dyDescent="0.6"/>
    <row r="113" spans="2:9" ht="29" thickBot="1" x14ac:dyDescent="0.7">
      <c r="C113" s="124" t="s">
        <v>704</v>
      </c>
      <c r="D113" s="126" t="str">
        <f>IF(GETPIVOTDATA("Recompte",'F-Top 10 - sexe subre'!$C$11,"SEXE","DONA")&lt;GETPIVOTDATA("Recompte",'F-Top 10 - sexe subre'!$C$11,"SEXE","HOME"),'F-Top 10 - sexe subre'!D12,'F-Top 10 - sexe subre'!F12)</f>
        <v>DONA</v>
      </c>
      <c r="E113" s="135">
        <f>IF(GETPIVOTDATA("Recompte",'F-Top 10 - sexe subre'!$C$11,"SEXE","DONA")&lt;GETPIVOTDATA("Recompte",'F-Top 10 - sexe subre'!$C$11,"SEXE","HOME"),GETPIVOTDATA("Recompte",'F-Top 10 - sexe subre'!$C$11,"SEXE","DONA"),GETPIVOTDATA("Recompte",'F-Top 10 - sexe subre'!$C$11,"SEXE","HOME"))</f>
        <v>4</v>
      </c>
    </row>
    <row r="116" spans="2:9" ht="14.5" customHeight="1" x14ac:dyDescent="0.5">
      <c r="B116" s="155" t="s">
        <v>705</v>
      </c>
      <c r="C116" s="155"/>
      <c r="D116" s="155"/>
      <c r="E116" s="155"/>
      <c r="F116" s="155"/>
      <c r="G116" s="155"/>
      <c r="H116" s="155"/>
      <c r="I116" s="155"/>
    </row>
    <row r="118" spans="2:9" ht="13" customHeight="1" thickBot="1" x14ac:dyDescent="0.6"/>
    <row r="119" spans="2:9" x14ac:dyDescent="0.55000000000000004">
      <c r="C119" s="153" t="str">
        <f>+'g-proporcio bandes'!C13</f>
        <v>0_De 17.367,96 a 34.735,92 euros</v>
      </c>
      <c r="D119" s="110" t="s">
        <v>706</v>
      </c>
      <c r="E119" s="127">
        <f>+'g-proporcio bandes'!E13</f>
        <v>0.46341463414634149</v>
      </c>
    </row>
    <row r="120" spans="2:9" ht="24" thickBot="1" x14ac:dyDescent="0.6">
      <c r="C120" s="154"/>
      <c r="D120" s="130" t="s">
        <v>707</v>
      </c>
      <c r="E120" s="128">
        <f>+'g-proporcio bandes'!D13</f>
        <v>0.48780487804878048</v>
      </c>
    </row>
    <row r="121" spans="2:9" ht="10" customHeight="1" thickBot="1" x14ac:dyDescent="0.6">
      <c r="D121" s="106"/>
      <c r="E121" s="129"/>
    </row>
    <row r="122" spans="2:9" x14ac:dyDescent="0.55000000000000004">
      <c r="C122" s="153" t="str">
        <f>+'g-proporcio bandes'!C14</f>
        <v>2_52.103,89 euros o més</v>
      </c>
      <c r="D122" s="110" t="s">
        <v>706</v>
      </c>
      <c r="E122" s="127">
        <f>+'g-proporcio bandes'!E14</f>
        <v>0</v>
      </c>
    </row>
    <row r="123" spans="2:9" ht="24" thickBot="1" x14ac:dyDescent="0.6">
      <c r="C123" s="154"/>
      <c r="D123" s="130" t="s">
        <v>707</v>
      </c>
      <c r="E123" s="128">
        <f>+'g-proporcio bandes'!D14</f>
        <v>2.4390243902439025E-2</v>
      </c>
    </row>
    <row r="124" spans="2:9" ht="8.5" customHeight="1" thickBot="1" x14ac:dyDescent="0.6">
      <c r="D124" s="106"/>
      <c r="E124" s="129"/>
    </row>
    <row r="125" spans="2:9" x14ac:dyDescent="0.55000000000000004">
      <c r="C125" s="153" t="str">
        <f>+'g-proporcio bandes'!C15</f>
        <v>1_De 34.735,93 a 52.103,88 euros</v>
      </c>
      <c r="D125" s="110" t="s">
        <v>706</v>
      </c>
      <c r="E125" s="127">
        <f>+'g-proporcio bandes'!E15</f>
        <v>0</v>
      </c>
    </row>
    <row r="126" spans="2:9" ht="24" thickBot="1" x14ac:dyDescent="0.6">
      <c r="C126" s="154"/>
      <c r="D126" s="130" t="s">
        <v>707</v>
      </c>
      <c r="E126" s="128">
        <f>+'g-proporcio bandes'!D15</f>
        <v>2.4390243902439025E-2</v>
      </c>
    </row>
    <row r="129" spans="2:9" ht="21" x14ac:dyDescent="0.5">
      <c r="B129" s="155" t="s">
        <v>708</v>
      </c>
      <c r="C129" s="155"/>
      <c r="D129" s="155"/>
      <c r="E129" s="155"/>
      <c r="F129" s="155"/>
      <c r="G129" s="155"/>
      <c r="H129" s="155"/>
      <c r="I129" s="155"/>
    </row>
    <row r="130" spans="2:9" ht="24" thickBot="1" x14ac:dyDescent="0.6"/>
    <row r="131" spans="2:9" x14ac:dyDescent="0.55000000000000004">
      <c r="C131" s="133" t="s">
        <v>709</v>
      </c>
      <c r="D131" s="127">
        <f>+GETPIVOTDATA("ID (posi un id unic de cada empleat, pot ser el numero de la cass o altre codi propi)",'h-proporcio primes'!$B$12,"SEXE","DONA","REP PRIMA VOLUNTÀRIA","SI")</f>
        <v>7.3170731707317069E-2</v>
      </c>
    </row>
    <row r="132" spans="2:9" ht="24" thickBot="1" x14ac:dyDescent="0.6">
      <c r="C132" s="134" t="s">
        <v>710</v>
      </c>
      <c r="D132" s="128">
        <f>+GETPIVOTDATA("ID (posi un id unic de cada empleat, pot ser el numero de la cass o altre codi propi)",'h-proporcio primes'!$B$12,"SEXE","HOME","REP PRIMA VOLUNTÀRIA","SI")</f>
        <v>4.878048780487805E-2</v>
      </c>
    </row>
    <row r="134" spans="2:9" ht="42.65" customHeight="1" x14ac:dyDescent="0.5">
      <c r="B134" s="155" t="s">
        <v>711</v>
      </c>
      <c r="C134" s="155"/>
      <c r="D134" s="155"/>
      <c r="E134" s="155"/>
      <c r="F134" s="155"/>
      <c r="G134" s="155"/>
      <c r="H134" s="155"/>
      <c r="I134" s="155"/>
    </row>
    <row r="135" spans="2:9" ht="24" thickBot="1" x14ac:dyDescent="0.6"/>
    <row r="136" spans="2:9" ht="24" thickBot="1" x14ac:dyDescent="0.6">
      <c r="C136" s="132" t="s">
        <v>712</v>
      </c>
      <c r="D136" s="131">
        <f>+'i-Dif primes'!C19</f>
        <v>166.66666666666666</v>
      </c>
    </row>
  </sheetData>
  <mergeCells count="37">
    <mergeCell ref="E81:G81"/>
    <mergeCell ref="E83:G83"/>
    <mergeCell ref="C17:E17"/>
    <mergeCell ref="C22:E22"/>
    <mergeCell ref="C27:E27"/>
    <mergeCell ref="C32:E32"/>
    <mergeCell ref="E67:G67"/>
    <mergeCell ref="E69:G69"/>
    <mergeCell ref="E71:G71"/>
    <mergeCell ref="E73:G73"/>
    <mergeCell ref="E75:G75"/>
    <mergeCell ref="C51:C52"/>
    <mergeCell ref="C54:C55"/>
    <mergeCell ref="C57:C58"/>
    <mergeCell ref="C60:C61"/>
    <mergeCell ref="C44:E44"/>
    <mergeCell ref="C49:E49"/>
    <mergeCell ref="C65:E65"/>
    <mergeCell ref="E66:G66"/>
    <mergeCell ref="E77:G77"/>
    <mergeCell ref="E79:G79"/>
    <mergeCell ref="C125:C126"/>
    <mergeCell ref="B129:I129"/>
    <mergeCell ref="B134:I134"/>
    <mergeCell ref="B6:H6"/>
    <mergeCell ref="B15:I15"/>
    <mergeCell ref="B102:I102"/>
    <mergeCell ref="B106:I106"/>
    <mergeCell ref="B111:I111"/>
    <mergeCell ref="B116:I116"/>
    <mergeCell ref="C119:C120"/>
    <mergeCell ref="C122:C123"/>
    <mergeCell ref="E89:G89"/>
    <mergeCell ref="B38:I40"/>
    <mergeCell ref="B98:I98"/>
    <mergeCell ref="E85:G85"/>
    <mergeCell ref="E87:G87"/>
  </mergeCells>
  <pageMargins left="0.70866141732283472" right="0.70866141732283472" top="0.74803149606299213" bottom="0.74803149606299213" header="0.31496062992125984" footer="0.31496062992125984"/>
  <pageSetup paperSize="9" scale="57" fitToHeight="3" orientation="portrait" horizontalDpi="0" verticalDpi="0" r:id="rId1"/>
  <rowBreaks count="2" manualBreakCount="2">
    <brk id="48" max="16383" man="1"/>
    <brk id="9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CC8D2-BE04-4595-8624-10C02D635974}">
  <dimension ref="B1:CB105"/>
  <sheetViews>
    <sheetView zoomScale="145" zoomScaleNormal="145" workbookViewId="0">
      <pane xSplit="3" ySplit="7" topLeftCell="L8" activePane="bottomRight" state="frozen"/>
      <selection pane="topRight" activeCell="D1" sqref="D1"/>
      <selection pane="bottomLeft" activeCell="A8" sqref="A8"/>
      <selection pane="bottomRight" activeCell="O12" sqref="O12"/>
    </sheetView>
  </sheetViews>
  <sheetFormatPr baseColWidth="10" defaultRowHeight="14.5" x14ac:dyDescent="0.35"/>
  <cols>
    <col min="1" max="1" width="3" customWidth="1"/>
    <col min="2" max="2" width="14.54296875" customWidth="1"/>
    <col min="3" max="4" width="34.1796875" customWidth="1"/>
    <col min="5" max="6" width="14.54296875" customWidth="1"/>
    <col min="7" max="8" width="14.54296875" style="39" customWidth="1"/>
    <col min="9" max="10" width="14.54296875" style="106" customWidth="1"/>
    <col min="11" max="12" width="14.54296875" customWidth="1"/>
    <col min="13" max="14" width="14.54296875" hidden="1" customWidth="1"/>
    <col min="15" max="25" width="14.54296875" customWidth="1"/>
    <col min="26" max="26" width="15.81640625" customWidth="1"/>
    <col min="27" max="29" width="14.54296875" customWidth="1"/>
    <col min="37" max="37" width="14.453125" bestFit="1" customWidth="1"/>
    <col min="38" max="38" width="14.453125" customWidth="1"/>
    <col min="39" max="39" width="13" bestFit="1" customWidth="1"/>
    <col min="40" max="42" width="28.54296875" customWidth="1"/>
  </cols>
  <sheetData>
    <row r="1" spans="2:80" ht="15" thickBot="1" x14ac:dyDescent="0.4"/>
    <row r="2" spans="2:80" ht="18.5" x14ac:dyDescent="0.45">
      <c r="B2" s="165" t="s">
        <v>9</v>
      </c>
      <c r="C2" s="166"/>
      <c r="D2" s="85"/>
    </row>
    <row r="3" spans="2:80" x14ac:dyDescent="0.35">
      <c r="B3" s="9" t="s">
        <v>10</v>
      </c>
      <c r="C3" s="10">
        <f>+INICI!D20</f>
        <v>45658</v>
      </c>
      <c r="D3" s="39"/>
      <c r="AD3" t="s">
        <v>764</v>
      </c>
    </row>
    <row r="4" spans="2:80" ht="15" thickBot="1" x14ac:dyDescent="0.4">
      <c r="B4" s="11" t="s">
        <v>11</v>
      </c>
      <c r="C4" s="12">
        <f>+INICI!F20</f>
        <v>46022</v>
      </c>
      <c r="D4" s="39"/>
      <c r="AQ4" s="39">
        <v>45688</v>
      </c>
      <c r="AR4" s="39">
        <v>45716</v>
      </c>
      <c r="AS4" s="39">
        <v>45747</v>
      </c>
      <c r="AT4" s="39">
        <v>45777</v>
      </c>
      <c r="AU4" s="39">
        <v>45808</v>
      </c>
      <c r="AV4" s="39">
        <v>45838</v>
      </c>
      <c r="AW4" s="39">
        <v>45869</v>
      </c>
      <c r="AX4" s="39">
        <v>45900</v>
      </c>
      <c r="AY4" s="39">
        <v>45930</v>
      </c>
      <c r="AZ4" s="39">
        <v>45961</v>
      </c>
      <c r="BA4" s="39">
        <v>45991</v>
      </c>
      <c r="BB4" s="39">
        <v>46022</v>
      </c>
      <c r="BD4" s="39">
        <f>+BD5-180</f>
        <v>45508</v>
      </c>
      <c r="BE4" s="39">
        <f t="shared" ref="BE4:BO4" si="0">+BE5-180</f>
        <v>45536</v>
      </c>
      <c r="BF4" s="39">
        <f t="shared" si="0"/>
        <v>45567</v>
      </c>
      <c r="BG4" s="39">
        <f t="shared" si="0"/>
        <v>45597</v>
      </c>
      <c r="BH4" s="39">
        <f t="shared" si="0"/>
        <v>45628</v>
      </c>
      <c r="BI4" s="39">
        <f t="shared" si="0"/>
        <v>45658</v>
      </c>
      <c r="BJ4" s="39">
        <f t="shared" si="0"/>
        <v>45689</v>
      </c>
      <c r="BK4" s="39">
        <f t="shared" si="0"/>
        <v>45720</v>
      </c>
      <c r="BL4" s="39">
        <f t="shared" si="0"/>
        <v>45750</v>
      </c>
      <c r="BM4" s="39">
        <f t="shared" si="0"/>
        <v>45781</v>
      </c>
      <c r="BN4" s="39">
        <f t="shared" si="0"/>
        <v>45811</v>
      </c>
      <c r="BO4" s="39">
        <f t="shared" si="0"/>
        <v>45842</v>
      </c>
    </row>
    <row r="5" spans="2:80" x14ac:dyDescent="0.35">
      <c r="AQ5" s="39">
        <f>EOMONTH(AQ4,0)</f>
        <v>45688</v>
      </c>
      <c r="AR5" s="39">
        <f t="shared" ref="AR5:BB5" si="1">EOMONTH(AR4,0)</f>
        <v>45716</v>
      </c>
      <c r="AS5" s="39">
        <f t="shared" si="1"/>
        <v>45747</v>
      </c>
      <c r="AT5" s="39">
        <f t="shared" si="1"/>
        <v>45777</v>
      </c>
      <c r="AU5" s="39">
        <f t="shared" si="1"/>
        <v>45808</v>
      </c>
      <c r="AV5" s="39">
        <f t="shared" si="1"/>
        <v>45838</v>
      </c>
      <c r="AW5" s="39">
        <f t="shared" si="1"/>
        <v>45869</v>
      </c>
      <c r="AX5" s="39">
        <f t="shared" si="1"/>
        <v>45900</v>
      </c>
      <c r="AY5" s="39">
        <f t="shared" si="1"/>
        <v>45930</v>
      </c>
      <c r="AZ5" s="39">
        <f t="shared" si="1"/>
        <v>45961</v>
      </c>
      <c r="BA5" s="39">
        <f t="shared" si="1"/>
        <v>45991</v>
      </c>
      <c r="BB5" s="39">
        <f t="shared" si="1"/>
        <v>46022</v>
      </c>
      <c r="BD5" s="39">
        <f>+AQ5</f>
        <v>45688</v>
      </c>
      <c r="BE5" s="39">
        <f t="shared" ref="BE5:BO5" si="2">+AR5</f>
        <v>45716</v>
      </c>
      <c r="BF5" s="39">
        <f t="shared" si="2"/>
        <v>45747</v>
      </c>
      <c r="BG5" s="39">
        <f t="shared" si="2"/>
        <v>45777</v>
      </c>
      <c r="BH5" s="39">
        <f t="shared" si="2"/>
        <v>45808</v>
      </c>
      <c r="BI5" s="39">
        <f t="shared" si="2"/>
        <v>45838</v>
      </c>
      <c r="BJ5" s="39">
        <f t="shared" si="2"/>
        <v>45869</v>
      </c>
      <c r="BK5" s="39">
        <f t="shared" si="2"/>
        <v>45900</v>
      </c>
      <c r="BL5" s="39">
        <f t="shared" si="2"/>
        <v>45930</v>
      </c>
      <c r="BM5" s="39">
        <f t="shared" si="2"/>
        <v>45961</v>
      </c>
      <c r="BN5" s="39">
        <f t="shared" si="2"/>
        <v>45991</v>
      </c>
      <c r="BO5" s="39">
        <f t="shared" si="2"/>
        <v>46022</v>
      </c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</row>
    <row r="6" spans="2:80" ht="15" thickBot="1" x14ac:dyDescent="0.4">
      <c r="O6" t="s">
        <v>764</v>
      </c>
      <c r="V6" t="s">
        <v>764</v>
      </c>
      <c r="W6" t="s">
        <v>764</v>
      </c>
      <c r="BD6" t="s">
        <v>719</v>
      </c>
    </row>
    <row r="7" spans="2:80" ht="93.75" customHeight="1" thickBot="1" x14ac:dyDescent="0.4">
      <c r="B7" s="13" t="s">
        <v>12</v>
      </c>
      <c r="C7" s="14" t="s">
        <v>13</v>
      </c>
      <c r="D7" s="14" t="s">
        <v>102</v>
      </c>
      <c r="E7" s="15" t="s">
        <v>14</v>
      </c>
      <c r="F7" s="15" t="s">
        <v>15</v>
      </c>
      <c r="G7" s="150" t="s">
        <v>16</v>
      </c>
      <c r="H7" s="150" t="s">
        <v>5</v>
      </c>
      <c r="I7" s="15" t="s">
        <v>17</v>
      </c>
      <c r="J7" s="15" t="s">
        <v>18</v>
      </c>
      <c r="K7" s="15" t="s">
        <v>19</v>
      </c>
      <c r="L7" s="15" t="s">
        <v>138</v>
      </c>
      <c r="M7" s="15" t="s">
        <v>20</v>
      </c>
      <c r="N7" s="15" t="s">
        <v>21</v>
      </c>
      <c r="O7" s="15" t="s">
        <v>682</v>
      </c>
      <c r="P7" s="15" t="s">
        <v>22</v>
      </c>
      <c r="Q7" s="15" t="s">
        <v>70</v>
      </c>
      <c r="R7" s="15" t="s">
        <v>71</v>
      </c>
      <c r="S7" s="15" t="s">
        <v>72</v>
      </c>
      <c r="T7" s="15" t="s">
        <v>77</v>
      </c>
      <c r="U7" s="15" t="s">
        <v>57</v>
      </c>
      <c r="V7" s="15" t="s">
        <v>58</v>
      </c>
      <c r="W7" s="15" t="s">
        <v>59</v>
      </c>
      <c r="X7" s="15" t="s">
        <v>60</v>
      </c>
      <c r="Y7" s="15" t="s">
        <v>23</v>
      </c>
      <c r="Z7" s="15" t="s">
        <v>24</v>
      </c>
      <c r="AA7" s="15" t="s">
        <v>25</v>
      </c>
      <c r="AB7" s="15" t="s">
        <v>26</v>
      </c>
      <c r="AC7" s="15" t="s">
        <v>27</v>
      </c>
      <c r="AD7" s="16" t="s">
        <v>29</v>
      </c>
      <c r="AE7" s="17" t="s">
        <v>30</v>
      </c>
      <c r="AF7" s="17" t="s">
        <v>31</v>
      </c>
      <c r="AG7" s="18" t="s">
        <v>32</v>
      </c>
      <c r="AH7" s="19" t="s">
        <v>61</v>
      </c>
      <c r="AI7" s="20" t="s">
        <v>33</v>
      </c>
      <c r="AJ7" s="21" t="s">
        <v>34</v>
      </c>
      <c r="AK7" s="22" t="s">
        <v>35</v>
      </c>
      <c r="AL7" s="23" t="s">
        <v>67</v>
      </c>
      <c r="AM7" s="23" t="s">
        <v>66</v>
      </c>
      <c r="AN7" s="22" t="s">
        <v>68</v>
      </c>
      <c r="AO7" s="22" t="s">
        <v>84</v>
      </c>
      <c r="AP7" s="52" t="s">
        <v>28</v>
      </c>
      <c r="AQ7" s="52" t="s">
        <v>90</v>
      </c>
      <c r="AR7" s="52" t="s">
        <v>91</v>
      </c>
      <c r="AS7" s="52" t="s">
        <v>92</v>
      </c>
      <c r="AT7" s="52" t="s">
        <v>93</v>
      </c>
      <c r="AU7" s="52" t="s">
        <v>94</v>
      </c>
      <c r="AV7" s="52" t="s">
        <v>95</v>
      </c>
      <c r="AW7" s="52" t="s">
        <v>96</v>
      </c>
      <c r="AX7" s="52" t="s">
        <v>97</v>
      </c>
      <c r="AY7" s="52" t="s">
        <v>98</v>
      </c>
      <c r="AZ7" s="52" t="s">
        <v>99</v>
      </c>
      <c r="BA7" s="52" t="s">
        <v>100</v>
      </c>
      <c r="BB7" s="52" t="s">
        <v>101</v>
      </c>
      <c r="BC7" s="52" t="s">
        <v>732</v>
      </c>
      <c r="BD7" s="52" t="s">
        <v>720</v>
      </c>
      <c r="BE7" s="52" t="s">
        <v>721</v>
      </c>
      <c r="BF7" s="52" t="s">
        <v>722</v>
      </c>
      <c r="BG7" s="52" t="s">
        <v>723</v>
      </c>
      <c r="BH7" s="52" t="s">
        <v>724</v>
      </c>
      <c r="BI7" s="52" t="s">
        <v>725</v>
      </c>
      <c r="BJ7" s="52" t="s">
        <v>726</v>
      </c>
      <c r="BK7" s="52" t="s">
        <v>727</v>
      </c>
      <c r="BL7" s="52" t="s">
        <v>728</v>
      </c>
      <c r="BM7" s="52" t="s">
        <v>729</v>
      </c>
      <c r="BN7" s="52" t="s">
        <v>730</v>
      </c>
      <c r="BO7" s="52" t="s">
        <v>731</v>
      </c>
      <c r="BP7" s="52" t="s">
        <v>733</v>
      </c>
      <c r="BQ7" s="52" t="s">
        <v>734</v>
      </c>
      <c r="BR7" s="52" t="s">
        <v>735</v>
      </c>
      <c r="BS7" s="52" t="s">
        <v>736</v>
      </c>
      <c r="BT7" s="52" t="s">
        <v>737</v>
      </c>
      <c r="BU7" s="52" t="s">
        <v>738</v>
      </c>
      <c r="BV7" s="52" t="s">
        <v>739</v>
      </c>
      <c r="BW7" s="52" t="s">
        <v>740</v>
      </c>
      <c r="BX7" s="52" t="s">
        <v>741</v>
      </c>
      <c r="BY7" s="52" t="s">
        <v>742</v>
      </c>
      <c r="BZ7" s="52" t="s">
        <v>743</v>
      </c>
      <c r="CA7" s="52" t="s">
        <v>744</v>
      </c>
      <c r="CB7" s="52" t="s">
        <v>745</v>
      </c>
    </row>
    <row r="8" spans="2:80" x14ac:dyDescent="0.35">
      <c r="B8" s="145">
        <v>322</v>
      </c>
      <c r="C8" s="24"/>
      <c r="D8" s="145" t="s">
        <v>717</v>
      </c>
      <c r="E8" s="24" t="s">
        <v>39</v>
      </c>
      <c r="F8" s="25">
        <v>27372</v>
      </c>
      <c r="G8" s="146">
        <v>44569</v>
      </c>
      <c r="H8" s="25">
        <v>45747</v>
      </c>
      <c r="I8" s="148"/>
      <c r="J8" s="148"/>
      <c r="K8" s="24">
        <v>10</v>
      </c>
      <c r="L8" s="117">
        <v>5020</v>
      </c>
      <c r="M8" s="26">
        <v>112</v>
      </c>
      <c r="N8" s="26" t="s">
        <v>37</v>
      </c>
      <c r="O8" s="26" t="str">
        <f>VLOOKUP(L8,CONTROL!$P$12:$Q$553,2,FALSE)</f>
        <v>Cambrers, barmans i similars</v>
      </c>
      <c r="P8" s="26"/>
      <c r="Q8" s="27" t="s">
        <v>38</v>
      </c>
      <c r="R8" s="27"/>
      <c r="S8" s="27"/>
      <c r="T8" s="27"/>
      <c r="U8" s="147">
        <v>1734</v>
      </c>
      <c r="V8" s="87">
        <f>+U8*0.3*K8</f>
        <v>5201.9999999999991</v>
      </c>
      <c r="W8" s="87">
        <f>+U8*12</f>
        <v>20808</v>
      </c>
      <c r="X8" s="28"/>
      <c r="Y8" s="28">
        <v>157</v>
      </c>
      <c r="Z8" s="28">
        <v>317</v>
      </c>
      <c r="AA8" s="28">
        <v>0</v>
      </c>
      <c r="AB8" s="28">
        <v>89</v>
      </c>
      <c r="AC8" s="28">
        <v>0</v>
      </c>
      <c r="AD8" s="29">
        <f t="shared" ref="AD8:AD39" si="3">+V8</f>
        <v>5201.9999999999991</v>
      </c>
      <c r="AE8" s="29">
        <f t="shared" ref="AE8:AE39" si="4">SUM(X8:AA8)</f>
        <v>474</v>
      </c>
      <c r="AF8" s="29">
        <f t="shared" ref="AF8:AF39" si="5">+AC8</f>
        <v>0</v>
      </c>
      <c r="AG8" s="30">
        <f t="shared" ref="AG8:AG71" si="6">+W8</f>
        <v>20808</v>
      </c>
      <c r="AH8" s="30">
        <f>+AE8</f>
        <v>474</v>
      </c>
      <c r="AI8" s="30">
        <f>+AF8</f>
        <v>0</v>
      </c>
      <c r="AJ8" s="31">
        <f t="shared" ref="AJ8:AJ71" si="7">IF(YEAR(F8)&lt;&gt;1900,YEAR($C$4)-YEAR(F8),0)</f>
        <v>51</v>
      </c>
      <c r="AK8" s="32" t="str">
        <f>IF(AJ8=0,"",IF(DADES!AJ8&gt;CONTROL!$C$7, CONTROL!$B$7,
IF(AND(DADES!AJ8&gt;=CONTROL!$C$4, DADES!AJ8&lt;=CONTROL!$D$4), CONTROL!$B$4,
IF(AND(DADES!AJ8&gt;=CONTROL!$C$5, DADES!AJ8&lt;=CONTROL!$D$5), CONTROL!$B$5,
IF(AND(DADES!AJ8&gt;=CONTROL!$C$6, DADES!AJ8&lt;=CONTROL!$D$6), CONTROL!$B$6,
CONTROL!$B$7)))))</f>
        <v>2_45 A 64</v>
      </c>
      <c r="AL8" s="33">
        <f>+AD8+AE8+AF8</f>
        <v>5675.9999999999991</v>
      </c>
      <c r="AM8" s="33">
        <f>+AI8+AH8+AG8</f>
        <v>21282</v>
      </c>
      <c r="AN8" s="32" t="str">
        <f>IF(AG8&gt;0,IF(DADES!AG8&gt;CONTROL!$H$6, CONTROL!$G$6,
IF(AND(DADES!AG8&gt;=CONTROL!$H$5, DADES!AG8&lt;=CONTROL!$I$5), CONTROL!$G$5,
IF(AND(DADES!AG8&gt;=CONTROL!$H$4, DADES!AG8&lt;=CONTROL!$I$4), CONTROL!$G$4,
"G_SALARI NO APLICABLE"))),"")</f>
        <v>0_De 17.367,96 a 34.735,92 euros</v>
      </c>
      <c r="AO8" s="32" t="str">
        <f t="shared" ref="AO8:AO71" si="8">IF(B8="","",IF(X8&gt;0,"SI","NO"))</f>
        <v>NO</v>
      </c>
      <c r="AP8" s="86"/>
      <c r="AQ8" s="89">
        <f t="shared" ref="AQ8:BB30" si="9">IF($B8&lt;&gt;"",IF(AND($G8&lt;=AQ$4, OR($H8="", $H8&gt;=AQ$5)),1,0),"")</f>
        <v>1</v>
      </c>
      <c r="AR8" s="89">
        <f t="shared" si="9"/>
        <v>1</v>
      </c>
      <c r="AS8" s="89">
        <f t="shared" si="9"/>
        <v>1</v>
      </c>
      <c r="AT8" s="89">
        <f t="shared" si="9"/>
        <v>0</v>
      </c>
      <c r="AU8" s="89">
        <f t="shared" si="9"/>
        <v>0</v>
      </c>
      <c r="AV8" s="89">
        <f t="shared" si="9"/>
        <v>0</v>
      </c>
      <c r="AW8" s="89">
        <f t="shared" si="9"/>
        <v>0</v>
      </c>
      <c r="AX8" s="89">
        <f t="shared" si="9"/>
        <v>0</v>
      </c>
      <c r="AY8" s="89">
        <f t="shared" si="9"/>
        <v>0</v>
      </c>
      <c r="AZ8" s="89">
        <f t="shared" si="9"/>
        <v>0</v>
      </c>
      <c r="BA8" s="89">
        <f t="shared" si="9"/>
        <v>0</v>
      </c>
      <c r="BB8" s="89">
        <f t="shared" si="9"/>
        <v>0</v>
      </c>
      <c r="BC8" s="89">
        <f>IF(D8="contracte temps determinat",1,0)</f>
        <v>1</v>
      </c>
      <c r="BD8" s="89">
        <f t="shared" ref="BD8:BO8" si="10">$BC8*IF(BD$5&gt;$G8,1,0)*IF($H8&lt;BD$5,1,0)*MAX(0, MIN(IF($H8="", BD$5, $H8), BD$5) - MAX($G8, BD$4) + 1)</f>
        <v>0</v>
      </c>
      <c r="BE8" s="89">
        <f t="shared" si="10"/>
        <v>0</v>
      </c>
      <c r="BF8" s="89">
        <f t="shared" si="10"/>
        <v>0</v>
      </c>
      <c r="BG8" s="89">
        <f t="shared" si="10"/>
        <v>151</v>
      </c>
      <c r="BH8" s="89">
        <f t="shared" si="10"/>
        <v>120</v>
      </c>
      <c r="BI8" s="89">
        <f t="shared" si="10"/>
        <v>90</v>
      </c>
      <c r="BJ8" s="89">
        <f t="shared" si="10"/>
        <v>59</v>
      </c>
      <c r="BK8" s="89">
        <f t="shared" si="10"/>
        <v>28</v>
      </c>
      <c r="BL8" s="89">
        <f t="shared" si="10"/>
        <v>0</v>
      </c>
      <c r="BM8" s="89">
        <f t="shared" si="10"/>
        <v>0</v>
      </c>
      <c r="BN8" s="89">
        <f t="shared" si="10"/>
        <v>0</v>
      </c>
      <c r="BO8" s="89">
        <f t="shared" si="10"/>
        <v>0</v>
      </c>
      <c r="BQ8" s="89">
        <f t="shared" ref="BQ8:CB8" si="11">+ROUNDUP((BD8/30*22)/100,0)+AQ8</f>
        <v>1</v>
      </c>
      <c r="BR8" s="89">
        <f t="shared" si="11"/>
        <v>1</v>
      </c>
      <c r="BS8" s="89">
        <f t="shared" si="11"/>
        <v>1</v>
      </c>
      <c r="BT8" s="89">
        <f t="shared" si="11"/>
        <v>2</v>
      </c>
      <c r="BU8" s="89">
        <f t="shared" si="11"/>
        <v>1</v>
      </c>
      <c r="BV8" s="89">
        <f t="shared" si="11"/>
        <v>1</v>
      </c>
      <c r="BW8" s="89">
        <f t="shared" si="11"/>
        <v>1</v>
      </c>
      <c r="BX8" s="89">
        <f t="shared" si="11"/>
        <v>1</v>
      </c>
      <c r="BY8" s="89">
        <f t="shared" si="11"/>
        <v>0</v>
      </c>
      <c r="BZ8" s="89">
        <f t="shared" si="11"/>
        <v>0</v>
      </c>
      <c r="CA8" s="89">
        <f t="shared" si="11"/>
        <v>0</v>
      </c>
      <c r="CB8" s="89">
        <f t="shared" si="11"/>
        <v>0</v>
      </c>
    </row>
    <row r="9" spans="2:80" x14ac:dyDescent="0.35">
      <c r="B9" s="145">
        <v>324</v>
      </c>
      <c r="C9" s="34"/>
      <c r="D9" s="145" t="s">
        <v>716</v>
      </c>
      <c r="E9" s="24" t="s">
        <v>39</v>
      </c>
      <c r="F9" s="25">
        <v>27740</v>
      </c>
      <c r="G9" s="146">
        <v>44849</v>
      </c>
      <c r="H9" s="35">
        <v>45918</v>
      </c>
      <c r="I9" s="149">
        <v>45580</v>
      </c>
      <c r="J9" s="149">
        <v>45808</v>
      </c>
      <c r="K9" s="34">
        <v>40</v>
      </c>
      <c r="L9" s="117">
        <v>5020</v>
      </c>
      <c r="M9" s="26">
        <v>112</v>
      </c>
      <c r="N9" s="26" t="s">
        <v>37</v>
      </c>
      <c r="O9" s="26" t="str">
        <f>VLOOKUP(L9,CONTROL!$P$12:$Q$553,2,FALSE)</f>
        <v>Cambrers, barmans i similars</v>
      </c>
      <c r="P9" s="26"/>
      <c r="Q9" s="27" t="s">
        <v>40</v>
      </c>
      <c r="R9" s="27"/>
      <c r="S9" s="27"/>
      <c r="T9" s="27"/>
      <c r="U9" s="147">
        <v>1598</v>
      </c>
      <c r="V9" s="87">
        <f t="shared" ref="V9:V72" si="12">+U9*0.3*K9</f>
        <v>19176</v>
      </c>
      <c r="W9" s="87">
        <f t="shared" ref="W9:W30" si="13">+U9*12</f>
        <v>19176</v>
      </c>
      <c r="X9" s="28">
        <v>600</v>
      </c>
      <c r="Y9" s="28">
        <v>57</v>
      </c>
      <c r="Z9" s="28">
        <v>1054</v>
      </c>
      <c r="AA9" s="28">
        <v>0</v>
      </c>
      <c r="AB9" s="28">
        <v>57</v>
      </c>
      <c r="AC9" s="28">
        <v>0</v>
      </c>
      <c r="AD9" s="29">
        <f t="shared" si="3"/>
        <v>19176</v>
      </c>
      <c r="AE9" s="29">
        <f t="shared" si="4"/>
        <v>1711</v>
      </c>
      <c r="AF9" s="29">
        <f t="shared" si="5"/>
        <v>0</v>
      </c>
      <c r="AG9" s="30">
        <f t="shared" si="6"/>
        <v>19176</v>
      </c>
      <c r="AH9" s="30">
        <f t="shared" ref="AH9:AH73" si="14">+AE9</f>
        <v>1711</v>
      </c>
      <c r="AI9" s="30">
        <f t="shared" ref="AI9:AI73" si="15">+AF9</f>
        <v>0</v>
      </c>
      <c r="AJ9" s="31">
        <f t="shared" si="7"/>
        <v>50</v>
      </c>
      <c r="AK9" s="32" t="str">
        <f>IF(AJ9=0,"",IF(DADES!AJ9&gt;CONTROL!$C$7, CONTROL!$B$7,
IF(AND(DADES!AJ9&gt;=CONTROL!$C$4, DADES!AJ9&lt;=CONTROL!$D$4), CONTROL!$B$4,
IF(AND(DADES!AJ9&gt;=CONTROL!$C$5, DADES!AJ9&lt;=CONTROL!$D$5), CONTROL!$B$5,
IF(AND(DADES!AJ9&gt;=CONTROL!$C$6, DADES!AJ9&lt;=CONTROL!$D$6), CONTROL!$B$6,
CONTROL!$B$7)))))</f>
        <v>2_45 A 64</v>
      </c>
      <c r="AL9" s="33">
        <f t="shared" ref="AL9:AL73" si="16">+AD9+AE9+AF9</f>
        <v>20887</v>
      </c>
      <c r="AM9" s="33">
        <f t="shared" ref="AM9:AM73" si="17">+AI9+AH9+AG9</f>
        <v>20887</v>
      </c>
      <c r="AN9" s="32" t="str">
        <f>IF(AG9&gt;0,IF(DADES!AG9&gt;CONTROL!$H$6, CONTROL!$G$6,
IF(AND(DADES!AG9&gt;=CONTROL!$H$5, DADES!AG9&lt;=CONTROL!$I$5), CONTROL!$G$5,
IF(AND(DADES!AG9&gt;=CONTROL!$H$4, DADES!AG9&lt;=CONTROL!$I$4), CONTROL!$G$4,
"G_SALARI NO APLICABLE"))),"")</f>
        <v>0_De 17.367,96 a 34.735,92 euros</v>
      </c>
      <c r="AO9" s="32" t="str">
        <f t="shared" si="8"/>
        <v>SI</v>
      </c>
      <c r="AP9" s="86">
        <f t="shared" ref="AP9:AP72" si="18">IF(H9&lt;&gt;"",H9-G9,"")</f>
        <v>1069</v>
      </c>
      <c r="AQ9" s="89">
        <f>IF($B9&lt;&gt;"",IF(AND($G9&lt;=AQ$4, OR($H9="", $H9&gt;=AQ$5)),1,0),"")</f>
        <v>1</v>
      </c>
      <c r="AR9" s="89">
        <f t="shared" si="9"/>
        <v>1</v>
      </c>
      <c r="AS9" s="89">
        <f t="shared" si="9"/>
        <v>1</v>
      </c>
      <c r="AT9" s="89">
        <f t="shared" si="9"/>
        <v>1</v>
      </c>
      <c r="AU9" s="89">
        <f t="shared" si="9"/>
        <v>1</v>
      </c>
      <c r="AV9" s="89">
        <f t="shared" si="9"/>
        <v>1</v>
      </c>
      <c r="AW9" s="89">
        <f t="shared" si="9"/>
        <v>1</v>
      </c>
      <c r="AX9" s="89">
        <f t="shared" si="9"/>
        <v>1</v>
      </c>
      <c r="AY9" s="89">
        <f t="shared" si="9"/>
        <v>0</v>
      </c>
      <c r="AZ9" s="89">
        <f t="shared" si="9"/>
        <v>0</v>
      </c>
      <c r="BA9" s="89">
        <f t="shared" si="9"/>
        <v>0</v>
      </c>
      <c r="BB9" s="89">
        <f t="shared" si="9"/>
        <v>0</v>
      </c>
      <c r="BC9" s="89">
        <f t="shared" ref="BC9:BC72" si="19">IF(D9="contracte temps determinat",1,0)</f>
        <v>0</v>
      </c>
      <c r="BD9" s="89">
        <f t="shared" ref="BD9:BG72" si="20">$BC9*IF(BD$5&gt;$G9,1,0)*IF($H9&lt;BD$5,1,0)*MAX(0, MIN(IF($H9="", BD$5, $H9), BD$5) - MAX($G9, BD$4) + 1)</f>
        <v>0</v>
      </c>
      <c r="BE9" s="89">
        <f t="shared" si="20"/>
        <v>0</v>
      </c>
      <c r="BF9" s="89">
        <f t="shared" si="20"/>
        <v>0</v>
      </c>
      <c r="BG9" s="89">
        <f t="shared" si="20"/>
        <v>0</v>
      </c>
      <c r="BH9" s="89">
        <f t="shared" ref="BH9:BK72" si="21">$BC9*IF(BH$5&gt;$G9,1,0)*IF($H9&lt;BH$5,1,0)*MAX(0, MIN(IF($H9="", BH$5, $H9), BH$5) - MAX($G9, BH$4) + 1)</f>
        <v>0</v>
      </c>
      <c r="BI9" s="89">
        <f t="shared" si="21"/>
        <v>0</v>
      </c>
      <c r="BJ9" s="89">
        <f t="shared" si="21"/>
        <v>0</v>
      </c>
      <c r="BK9" s="89">
        <f t="shared" si="21"/>
        <v>0</v>
      </c>
      <c r="BL9" s="89">
        <f t="shared" ref="BL9:BO72" si="22">$BC9*IF(BL$5&gt;$G9,1,0)*IF($H9&lt;BL$5,1,0)*MAX(0, MIN(IF($H9="", BL$5, $H9), BL$5) - MAX($G9, BL$4) + 1)</f>
        <v>0</v>
      </c>
      <c r="BM9" s="89">
        <f t="shared" si="22"/>
        <v>0</v>
      </c>
      <c r="BN9" s="89">
        <f t="shared" si="22"/>
        <v>0</v>
      </c>
      <c r="BO9" s="89">
        <f t="shared" si="22"/>
        <v>0</v>
      </c>
      <c r="BQ9" s="89">
        <f t="shared" ref="BQ9:BT72" si="23">+ROUNDUP((BD9/30*22)/100,0)+AQ9</f>
        <v>1</v>
      </c>
      <c r="BR9" s="89">
        <f t="shared" si="23"/>
        <v>1</v>
      </c>
      <c r="BS9" s="89">
        <f t="shared" si="23"/>
        <v>1</v>
      </c>
      <c r="BT9" s="89">
        <f t="shared" si="23"/>
        <v>1</v>
      </c>
      <c r="BU9" s="89">
        <f t="shared" ref="BU9:BX72" si="24">+ROUNDUP((BH9/30*22)/100,0)+AU9</f>
        <v>1</v>
      </c>
      <c r="BV9" s="89">
        <f t="shared" si="24"/>
        <v>1</v>
      </c>
      <c r="BW9" s="89">
        <f t="shared" si="24"/>
        <v>1</v>
      </c>
      <c r="BX9" s="89">
        <f t="shared" si="24"/>
        <v>1</v>
      </c>
      <c r="BY9" s="89">
        <f t="shared" ref="BY9:CB72" si="25">+ROUNDUP((BL9/30*22)/100,0)+AY9</f>
        <v>0</v>
      </c>
      <c r="BZ9" s="89">
        <f t="shared" si="25"/>
        <v>0</v>
      </c>
      <c r="CA9" s="89">
        <f t="shared" si="25"/>
        <v>0</v>
      </c>
      <c r="CB9" s="89">
        <f t="shared" si="25"/>
        <v>0</v>
      </c>
    </row>
    <row r="10" spans="2:80" x14ac:dyDescent="0.35">
      <c r="B10" s="145">
        <v>324</v>
      </c>
      <c r="C10" s="34"/>
      <c r="D10" s="145" t="s">
        <v>716</v>
      </c>
      <c r="E10" s="24" t="s">
        <v>39</v>
      </c>
      <c r="F10" s="25">
        <v>27740</v>
      </c>
      <c r="G10" s="146">
        <v>44849</v>
      </c>
      <c r="H10" s="35">
        <v>45918</v>
      </c>
      <c r="I10" s="149"/>
      <c r="J10" s="149"/>
      <c r="K10" s="34">
        <v>36</v>
      </c>
      <c r="L10" s="117">
        <v>5020</v>
      </c>
      <c r="M10" s="26">
        <v>112</v>
      </c>
      <c r="N10" s="26" t="s">
        <v>37</v>
      </c>
      <c r="O10" s="26" t="str">
        <f>VLOOKUP(L10,CONTROL!$P$12:$Q$553,2,FALSE)</f>
        <v>Cambrers, barmans i similars</v>
      </c>
      <c r="P10" s="26"/>
      <c r="Q10" s="27" t="s">
        <v>38</v>
      </c>
      <c r="R10" s="27"/>
      <c r="S10" s="27"/>
      <c r="T10" s="27"/>
      <c r="U10" s="147">
        <v>1745</v>
      </c>
      <c r="V10" s="87">
        <f>+U10*0.3*K10</f>
        <v>18846</v>
      </c>
      <c r="W10" s="87">
        <f t="shared" si="13"/>
        <v>20940</v>
      </c>
      <c r="X10" s="28">
        <v>100</v>
      </c>
      <c r="Y10" s="28">
        <v>104</v>
      </c>
      <c r="Z10" s="28">
        <v>565</v>
      </c>
      <c r="AA10" s="28">
        <v>0</v>
      </c>
      <c r="AB10" s="28">
        <v>117</v>
      </c>
      <c r="AC10" s="28">
        <v>0</v>
      </c>
      <c r="AD10" s="29">
        <f t="shared" si="3"/>
        <v>18846</v>
      </c>
      <c r="AE10" s="29">
        <f t="shared" si="4"/>
        <v>769</v>
      </c>
      <c r="AF10" s="29">
        <f t="shared" si="5"/>
        <v>0</v>
      </c>
      <c r="AG10" s="30">
        <f t="shared" si="6"/>
        <v>20940</v>
      </c>
      <c r="AH10" s="30">
        <f t="shared" si="14"/>
        <v>769</v>
      </c>
      <c r="AI10" s="30">
        <f t="shared" si="15"/>
        <v>0</v>
      </c>
      <c r="AJ10" s="31">
        <f t="shared" si="7"/>
        <v>50</v>
      </c>
      <c r="AK10" s="32" t="str">
        <f>IF(AJ10=0,"",IF(DADES!AJ10&gt;CONTROL!$C$7, CONTROL!$B$7,
IF(AND(DADES!AJ10&gt;=CONTROL!$C$4, DADES!AJ10&lt;=CONTROL!$D$4), CONTROL!$B$4,
IF(AND(DADES!AJ10&gt;=CONTROL!$C$5, DADES!AJ10&lt;=CONTROL!$D$5), CONTROL!$B$5,
IF(AND(DADES!AJ10&gt;=CONTROL!$C$6, DADES!AJ10&lt;=CONTROL!$D$6), CONTROL!$B$6,
CONTROL!$B$7)))))</f>
        <v>2_45 A 64</v>
      </c>
      <c r="AL10" s="33">
        <f t="shared" si="16"/>
        <v>19615</v>
      </c>
      <c r="AM10" s="33">
        <f t="shared" si="17"/>
        <v>21709</v>
      </c>
      <c r="AN10" s="32" t="str">
        <f>IF(AG10&gt;0,IF(DADES!AG10&gt;CONTROL!$H$6, CONTROL!$G$6,
IF(AND(DADES!AG10&gt;=CONTROL!$H$5, DADES!AG10&lt;=CONTROL!$I$5), CONTROL!$G$5,
IF(AND(DADES!AG10&gt;=CONTROL!$H$4, DADES!AG10&lt;=CONTROL!$I$4), CONTROL!$G$4,
"G_SALARI NO APLICABLE"))),"")</f>
        <v>0_De 17.367,96 a 34.735,92 euros</v>
      </c>
      <c r="AO10" s="32" t="str">
        <f t="shared" si="8"/>
        <v>SI</v>
      </c>
      <c r="AP10" s="86">
        <f t="shared" si="18"/>
        <v>1069</v>
      </c>
      <c r="AQ10" s="89">
        <f t="shared" si="9"/>
        <v>1</v>
      </c>
      <c r="AR10" s="89">
        <f t="shared" si="9"/>
        <v>1</v>
      </c>
      <c r="AS10" s="89">
        <f t="shared" si="9"/>
        <v>1</v>
      </c>
      <c r="AT10" s="89">
        <f t="shared" si="9"/>
        <v>1</v>
      </c>
      <c r="AU10" s="89">
        <f t="shared" si="9"/>
        <v>1</v>
      </c>
      <c r="AV10" s="89">
        <f t="shared" si="9"/>
        <v>1</v>
      </c>
      <c r="AW10" s="89">
        <f t="shared" si="9"/>
        <v>1</v>
      </c>
      <c r="AX10" s="89">
        <f t="shared" si="9"/>
        <v>1</v>
      </c>
      <c r="AY10" s="89">
        <f t="shared" si="9"/>
        <v>0</v>
      </c>
      <c r="AZ10" s="89">
        <f t="shared" si="9"/>
        <v>0</v>
      </c>
      <c r="BA10" s="89">
        <f t="shared" si="9"/>
        <v>0</v>
      </c>
      <c r="BB10" s="89">
        <f t="shared" si="9"/>
        <v>0</v>
      </c>
      <c r="BC10" s="89">
        <f t="shared" si="19"/>
        <v>0</v>
      </c>
      <c r="BD10" s="89">
        <f t="shared" si="20"/>
        <v>0</v>
      </c>
      <c r="BE10" s="89">
        <f t="shared" si="20"/>
        <v>0</v>
      </c>
      <c r="BF10" s="89">
        <f t="shared" si="20"/>
        <v>0</v>
      </c>
      <c r="BG10" s="89">
        <f t="shared" si="20"/>
        <v>0</v>
      </c>
      <c r="BH10" s="89">
        <f t="shared" si="21"/>
        <v>0</v>
      </c>
      <c r="BI10" s="89">
        <f t="shared" si="21"/>
        <v>0</v>
      </c>
      <c r="BJ10" s="89">
        <f t="shared" si="21"/>
        <v>0</v>
      </c>
      <c r="BK10" s="89">
        <f t="shared" si="21"/>
        <v>0</v>
      </c>
      <c r="BL10" s="89">
        <f t="shared" si="22"/>
        <v>0</v>
      </c>
      <c r="BM10" s="89">
        <f t="shared" si="22"/>
        <v>0</v>
      </c>
      <c r="BN10" s="89">
        <f t="shared" si="22"/>
        <v>0</v>
      </c>
      <c r="BO10" s="89">
        <f t="shared" si="22"/>
        <v>0</v>
      </c>
      <c r="BQ10" s="89">
        <f t="shared" si="23"/>
        <v>1</v>
      </c>
      <c r="BR10" s="89">
        <f t="shared" si="23"/>
        <v>1</v>
      </c>
      <c r="BS10" s="89">
        <f t="shared" si="23"/>
        <v>1</v>
      </c>
      <c r="BT10" s="89">
        <f t="shared" si="23"/>
        <v>1</v>
      </c>
      <c r="BU10" s="89">
        <f t="shared" si="24"/>
        <v>1</v>
      </c>
      <c r="BV10" s="89">
        <f t="shared" si="24"/>
        <v>1</v>
      </c>
      <c r="BW10" s="89">
        <f t="shared" si="24"/>
        <v>1</v>
      </c>
      <c r="BX10" s="89">
        <f t="shared" si="24"/>
        <v>1</v>
      </c>
      <c r="BY10" s="89">
        <f t="shared" si="25"/>
        <v>0</v>
      </c>
      <c r="BZ10" s="89">
        <f t="shared" si="25"/>
        <v>0</v>
      </c>
      <c r="CA10" s="89">
        <f t="shared" si="25"/>
        <v>0</v>
      </c>
      <c r="CB10" s="89">
        <f t="shared" si="25"/>
        <v>0</v>
      </c>
    </row>
    <row r="11" spans="2:80" x14ac:dyDescent="0.35">
      <c r="B11" s="145">
        <v>341</v>
      </c>
      <c r="C11" s="34"/>
      <c r="D11" s="145" t="s">
        <v>717</v>
      </c>
      <c r="E11" s="24" t="s">
        <v>36</v>
      </c>
      <c r="F11" s="25">
        <v>30656</v>
      </c>
      <c r="G11" s="146">
        <v>44583</v>
      </c>
      <c r="H11" s="35">
        <v>45775</v>
      </c>
      <c r="I11" s="149"/>
      <c r="J11" s="149"/>
      <c r="K11" s="24">
        <v>10</v>
      </c>
      <c r="L11" s="117">
        <v>5010</v>
      </c>
      <c r="M11" s="26">
        <v>112</v>
      </c>
      <c r="N11" s="26" t="s">
        <v>37</v>
      </c>
      <c r="O11" s="26" t="str">
        <f>VLOOKUP(L11,CONTROL!$P$12:$Q$553,2,FALSE)</f>
        <v>Cuiners i altres preparadors de menjars</v>
      </c>
      <c r="P11" s="26"/>
      <c r="Q11" s="27" t="s">
        <v>38</v>
      </c>
      <c r="R11" s="27"/>
      <c r="S11" s="27"/>
      <c r="T11" s="27"/>
      <c r="U11" s="147">
        <v>1793</v>
      </c>
      <c r="V11" s="87">
        <f t="shared" si="12"/>
        <v>5379</v>
      </c>
      <c r="W11" s="87">
        <f t="shared" si="13"/>
        <v>21516</v>
      </c>
      <c r="X11" s="28"/>
      <c r="Y11" s="28">
        <v>148</v>
      </c>
      <c r="Z11" s="28">
        <v>137</v>
      </c>
      <c r="AA11" s="28">
        <v>0</v>
      </c>
      <c r="AB11" s="28">
        <v>100</v>
      </c>
      <c r="AC11" s="28">
        <v>0</v>
      </c>
      <c r="AD11" s="29">
        <f t="shared" si="3"/>
        <v>5379</v>
      </c>
      <c r="AE11" s="29">
        <f t="shared" si="4"/>
        <v>285</v>
      </c>
      <c r="AF11" s="29">
        <f t="shared" si="5"/>
        <v>0</v>
      </c>
      <c r="AG11" s="30">
        <f t="shared" si="6"/>
        <v>21516</v>
      </c>
      <c r="AH11" s="30">
        <f t="shared" si="14"/>
        <v>285</v>
      </c>
      <c r="AI11" s="30">
        <f t="shared" si="15"/>
        <v>0</v>
      </c>
      <c r="AJ11" s="31">
        <f t="shared" si="7"/>
        <v>42</v>
      </c>
      <c r="AK11" s="32" t="str">
        <f>IF(AJ11=0,"",IF(DADES!AJ11&gt;CONTROL!$C$7, CONTROL!$B$7,
IF(AND(DADES!AJ11&gt;=CONTROL!$C$4, DADES!AJ11&lt;=CONTROL!$D$4), CONTROL!$B$4,
IF(AND(DADES!AJ11&gt;=CONTROL!$C$5, DADES!AJ11&lt;=CONTROL!$D$5), CONTROL!$B$5,
IF(AND(DADES!AJ11&gt;=CONTROL!$C$6, DADES!AJ11&lt;=CONTROL!$D$6), CONTROL!$B$6,
CONTROL!$B$7)))))</f>
        <v>1_25 A 44</v>
      </c>
      <c r="AL11" s="33">
        <f t="shared" si="16"/>
        <v>5664</v>
      </c>
      <c r="AM11" s="33">
        <f t="shared" si="17"/>
        <v>21801</v>
      </c>
      <c r="AN11" s="32" t="str">
        <f>IF(AG11&gt;0,IF(DADES!AG11&gt;CONTROL!$H$6, CONTROL!$G$6,
IF(AND(DADES!AG11&gt;=CONTROL!$H$5, DADES!AG11&lt;=CONTROL!$I$5), CONTROL!$G$5,
IF(AND(DADES!AG11&gt;=CONTROL!$H$4, DADES!AG11&lt;=CONTROL!$I$4), CONTROL!$G$4,
"G_SALARI NO APLICABLE"))),"")</f>
        <v>0_De 17.367,96 a 34.735,92 euros</v>
      </c>
      <c r="AO11" s="32" t="str">
        <f t="shared" si="8"/>
        <v>NO</v>
      </c>
      <c r="AP11" s="86"/>
      <c r="AQ11" s="89">
        <f t="shared" si="9"/>
        <v>1</v>
      </c>
      <c r="AR11" s="89">
        <f t="shared" si="9"/>
        <v>1</v>
      </c>
      <c r="AS11" s="89">
        <f t="shared" si="9"/>
        <v>1</v>
      </c>
      <c r="AT11" s="89">
        <f t="shared" si="9"/>
        <v>0</v>
      </c>
      <c r="AU11" s="89">
        <f t="shared" si="9"/>
        <v>0</v>
      </c>
      <c r="AV11" s="89">
        <f t="shared" si="9"/>
        <v>0</v>
      </c>
      <c r="AW11" s="89">
        <f t="shared" si="9"/>
        <v>0</v>
      </c>
      <c r="AX11" s="89">
        <f t="shared" si="9"/>
        <v>0</v>
      </c>
      <c r="AY11" s="89">
        <f t="shared" si="9"/>
        <v>0</v>
      </c>
      <c r="AZ11" s="89">
        <f t="shared" si="9"/>
        <v>0</v>
      </c>
      <c r="BA11" s="89">
        <f t="shared" si="9"/>
        <v>0</v>
      </c>
      <c r="BB11" s="89">
        <f t="shared" si="9"/>
        <v>0</v>
      </c>
      <c r="BC11" s="89">
        <f t="shared" si="19"/>
        <v>1</v>
      </c>
      <c r="BD11" s="89">
        <f t="shared" si="20"/>
        <v>0</v>
      </c>
      <c r="BE11" s="89">
        <f t="shared" si="20"/>
        <v>0</v>
      </c>
      <c r="BF11" s="89">
        <f t="shared" si="20"/>
        <v>0</v>
      </c>
      <c r="BG11" s="89">
        <f t="shared" si="20"/>
        <v>179</v>
      </c>
      <c r="BH11" s="89">
        <f t="shared" si="21"/>
        <v>148</v>
      </c>
      <c r="BI11" s="89">
        <f t="shared" si="21"/>
        <v>118</v>
      </c>
      <c r="BJ11" s="89">
        <f t="shared" si="21"/>
        <v>87</v>
      </c>
      <c r="BK11" s="89">
        <f t="shared" si="21"/>
        <v>56</v>
      </c>
      <c r="BL11" s="89">
        <f t="shared" si="22"/>
        <v>26</v>
      </c>
      <c r="BM11" s="89">
        <f t="shared" si="22"/>
        <v>0</v>
      </c>
      <c r="BN11" s="89">
        <f t="shared" si="22"/>
        <v>0</v>
      </c>
      <c r="BO11" s="89">
        <f t="shared" si="22"/>
        <v>0</v>
      </c>
      <c r="BQ11" s="89">
        <f t="shared" si="23"/>
        <v>1</v>
      </c>
      <c r="BR11" s="89">
        <f t="shared" si="23"/>
        <v>1</v>
      </c>
      <c r="BS11" s="89">
        <f t="shared" si="23"/>
        <v>1</v>
      </c>
      <c r="BT11" s="89">
        <f t="shared" si="23"/>
        <v>2</v>
      </c>
      <c r="BU11" s="89">
        <f t="shared" si="24"/>
        <v>2</v>
      </c>
      <c r="BV11" s="89">
        <f t="shared" si="24"/>
        <v>1</v>
      </c>
      <c r="BW11" s="89">
        <f t="shared" si="24"/>
        <v>1</v>
      </c>
      <c r="BX11" s="89">
        <f t="shared" si="24"/>
        <v>1</v>
      </c>
      <c r="BY11" s="89">
        <f t="shared" si="25"/>
        <v>1</v>
      </c>
      <c r="BZ11" s="89">
        <f t="shared" si="25"/>
        <v>0</v>
      </c>
      <c r="CA11" s="89">
        <f t="shared" si="25"/>
        <v>0</v>
      </c>
      <c r="CB11" s="89">
        <f t="shared" si="25"/>
        <v>0</v>
      </c>
    </row>
    <row r="12" spans="2:80" x14ac:dyDescent="0.35">
      <c r="B12" s="145">
        <v>350</v>
      </c>
      <c r="C12" s="34"/>
      <c r="D12" s="145" t="s">
        <v>716</v>
      </c>
      <c r="E12" s="24" t="s">
        <v>36</v>
      </c>
      <c r="F12" s="25">
        <v>27006</v>
      </c>
      <c r="G12" s="146">
        <v>44470</v>
      </c>
      <c r="H12" s="35"/>
      <c r="I12" s="149"/>
      <c r="J12" s="149"/>
      <c r="K12" s="34">
        <v>40</v>
      </c>
      <c r="L12" s="117">
        <v>1125</v>
      </c>
      <c r="M12" s="26">
        <v>502</v>
      </c>
      <c r="N12" s="26" t="s">
        <v>41</v>
      </c>
      <c r="O12" s="26" t="str">
        <f>VLOOKUP(L12,CONTROL!$P$12:$Q$553,2,FALSE)</f>
        <v>Directors de departaments d'operacions d'empreses d'hoteleria</v>
      </c>
      <c r="P12" s="26"/>
      <c r="Q12" s="27" t="s">
        <v>38</v>
      </c>
      <c r="R12" s="27"/>
      <c r="S12" s="27"/>
      <c r="T12" s="27"/>
      <c r="U12" s="147">
        <v>5500</v>
      </c>
      <c r="V12" s="87">
        <f t="shared" si="12"/>
        <v>66000</v>
      </c>
      <c r="W12" s="87">
        <f t="shared" si="13"/>
        <v>66000</v>
      </c>
      <c r="X12" s="28"/>
      <c r="Y12" s="28">
        <v>131</v>
      </c>
      <c r="Z12" s="28">
        <v>876</v>
      </c>
      <c r="AA12" s="28">
        <v>0</v>
      </c>
      <c r="AB12" s="28">
        <v>0</v>
      </c>
      <c r="AC12" s="28">
        <v>0</v>
      </c>
      <c r="AD12" s="29">
        <f t="shared" si="3"/>
        <v>66000</v>
      </c>
      <c r="AE12" s="29">
        <f t="shared" si="4"/>
        <v>1007</v>
      </c>
      <c r="AF12" s="29">
        <f t="shared" si="5"/>
        <v>0</v>
      </c>
      <c r="AG12" s="30">
        <f t="shared" si="6"/>
        <v>66000</v>
      </c>
      <c r="AH12" s="30">
        <f t="shared" si="14"/>
        <v>1007</v>
      </c>
      <c r="AI12" s="30">
        <f t="shared" si="15"/>
        <v>0</v>
      </c>
      <c r="AJ12" s="31">
        <f t="shared" si="7"/>
        <v>52</v>
      </c>
      <c r="AK12" s="32" t="str">
        <f>IF(AJ12=0,"",IF(DADES!AJ12&gt;CONTROL!$C$7, CONTROL!$B$7,
IF(AND(DADES!AJ12&gt;=CONTROL!$C$4, DADES!AJ12&lt;=CONTROL!$D$4), CONTROL!$B$4,
IF(AND(DADES!AJ12&gt;=CONTROL!$C$5, DADES!AJ12&lt;=CONTROL!$D$5), CONTROL!$B$5,
IF(AND(DADES!AJ12&gt;=CONTROL!$C$6, DADES!AJ12&lt;=CONTROL!$D$6), CONTROL!$B$6,
CONTROL!$B$7)))))</f>
        <v>2_45 A 64</v>
      </c>
      <c r="AL12" s="33">
        <f t="shared" si="16"/>
        <v>67007</v>
      </c>
      <c r="AM12" s="33">
        <f t="shared" si="17"/>
        <v>67007</v>
      </c>
      <c r="AN12" s="32" t="str">
        <f>IF(AG12&gt;0,IF(DADES!AG12&gt;CONTROL!$H$6, CONTROL!$G$6,
IF(AND(DADES!AG12&gt;=CONTROL!$H$5, DADES!AG12&lt;=CONTROL!$I$5), CONTROL!$G$5,
IF(AND(DADES!AG12&gt;=CONTROL!$H$4, DADES!AG12&lt;=CONTROL!$I$4), CONTROL!$G$4,
"G_SALARI NO APLICABLE"))),"")</f>
        <v>2_52.103,89 euros o més</v>
      </c>
      <c r="AO12" s="32" t="str">
        <f t="shared" si="8"/>
        <v>NO</v>
      </c>
      <c r="AP12" s="86" t="str">
        <f t="shared" si="18"/>
        <v/>
      </c>
      <c r="AQ12" s="89">
        <f t="shared" si="9"/>
        <v>1</v>
      </c>
      <c r="AR12" s="89">
        <f t="shared" si="9"/>
        <v>1</v>
      </c>
      <c r="AS12" s="89">
        <f t="shared" si="9"/>
        <v>1</v>
      </c>
      <c r="AT12" s="89">
        <f t="shared" si="9"/>
        <v>1</v>
      </c>
      <c r="AU12" s="89">
        <f t="shared" si="9"/>
        <v>1</v>
      </c>
      <c r="AV12" s="89">
        <f t="shared" si="9"/>
        <v>1</v>
      </c>
      <c r="AW12" s="89">
        <f t="shared" si="9"/>
        <v>1</v>
      </c>
      <c r="AX12" s="89">
        <f t="shared" si="9"/>
        <v>1</v>
      </c>
      <c r="AY12" s="89">
        <f t="shared" si="9"/>
        <v>1</v>
      </c>
      <c r="AZ12" s="89">
        <f t="shared" si="9"/>
        <v>1</v>
      </c>
      <c r="BA12" s="89">
        <f t="shared" si="9"/>
        <v>1</v>
      </c>
      <c r="BB12" s="89">
        <f t="shared" si="9"/>
        <v>1</v>
      </c>
      <c r="BC12" s="89">
        <f t="shared" si="19"/>
        <v>0</v>
      </c>
      <c r="BD12" s="89">
        <f t="shared" si="20"/>
        <v>0</v>
      </c>
      <c r="BE12" s="89">
        <f t="shared" si="20"/>
        <v>0</v>
      </c>
      <c r="BF12" s="89">
        <f t="shared" si="20"/>
        <v>0</v>
      </c>
      <c r="BG12" s="89">
        <f t="shared" si="20"/>
        <v>0</v>
      </c>
      <c r="BH12" s="89">
        <f t="shared" si="21"/>
        <v>0</v>
      </c>
      <c r="BI12" s="89">
        <f t="shared" si="21"/>
        <v>0</v>
      </c>
      <c r="BJ12" s="89">
        <f t="shared" si="21"/>
        <v>0</v>
      </c>
      <c r="BK12" s="89">
        <f t="shared" si="21"/>
        <v>0</v>
      </c>
      <c r="BL12" s="89">
        <f t="shared" si="22"/>
        <v>0</v>
      </c>
      <c r="BM12" s="89">
        <f t="shared" si="22"/>
        <v>0</v>
      </c>
      <c r="BN12" s="89">
        <f t="shared" si="22"/>
        <v>0</v>
      </c>
      <c r="BO12" s="89">
        <f t="shared" si="22"/>
        <v>0</v>
      </c>
      <c r="BQ12" s="89">
        <f t="shared" si="23"/>
        <v>1</v>
      </c>
      <c r="BR12" s="89">
        <f t="shared" si="23"/>
        <v>1</v>
      </c>
      <c r="BS12" s="89">
        <f t="shared" si="23"/>
        <v>1</v>
      </c>
      <c r="BT12" s="89">
        <f t="shared" si="23"/>
        <v>1</v>
      </c>
      <c r="BU12" s="89">
        <f t="shared" si="24"/>
        <v>1</v>
      </c>
      <c r="BV12" s="89">
        <f t="shared" si="24"/>
        <v>1</v>
      </c>
      <c r="BW12" s="89">
        <f t="shared" si="24"/>
        <v>1</v>
      </c>
      <c r="BX12" s="89">
        <f t="shared" si="24"/>
        <v>1</v>
      </c>
      <c r="BY12" s="89">
        <f t="shared" si="25"/>
        <v>1</v>
      </c>
      <c r="BZ12" s="89">
        <f t="shared" si="25"/>
        <v>1</v>
      </c>
      <c r="CA12" s="89">
        <f t="shared" si="25"/>
        <v>1</v>
      </c>
      <c r="CB12" s="89">
        <f t="shared" si="25"/>
        <v>1</v>
      </c>
    </row>
    <row r="13" spans="2:80" x14ac:dyDescent="0.35">
      <c r="B13" s="145">
        <v>351</v>
      </c>
      <c r="C13" s="34"/>
      <c r="D13" s="145" t="s">
        <v>716</v>
      </c>
      <c r="E13" s="24" t="s">
        <v>39</v>
      </c>
      <c r="F13" s="25">
        <v>28470</v>
      </c>
      <c r="G13" s="146">
        <v>44783</v>
      </c>
      <c r="H13" s="35">
        <v>45841</v>
      </c>
      <c r="I13" s="149">
        <v>45514</v>
      </c>
      <c r="J13" s="149">
        <v>45808</v>
      </c>
      <c r="K13" s="34">
        <v>40</v>
      </c>
      <c r="L13" s="117">
        <v>5020</v>
      </c>
      <c r="M13" s="26">
        <v>503</v>
      </c>
      <c r="N13" s="26" t="s">
        <v>41</v>
      </c>
      <c r="O13" s="26" t="str">
        <f>VLOOKUP(L13,CONTROL!$P$12:$Q$553,2,FALSE)</f>
        <v>Cambrers, barmans i similars</v>
      </c>
      <c r="P13" s="26"/>
      <c r="Q13" s="27" t="s">
        <v>40</v>
      </c>
      <c r="R13" s="27"/>
      <c r="S13" s="27"/>
      <c r="T13" s="27"/>
      <c r="U13" s="147">
        <v>1642</v>
      </c>
      <c r="V13" s="87">
        <f t="shared" si="12"/>
        <v>19704</v>
      </c>
      <c r="W13" s="87">
        <f t="shared" si="13"/>
        <v>19704</v>
      </c>
      <c r="X13" s="28"/>
      <c r="Y13" s="28">
        <v>178</v>
      </c>
      <c r="Z13" s="28">
        <v>739</v>
      </c>
      <c r="AA13" s="28">
        <v>0</v>
      </c>
      <c r="AB13" s="28">
        <v>49</v>
      </c>
      <c r="AC13" s="28">
        <v>0</v>
      </c>
      <c r="AD13" s="29">
        <f t="shared" si="3"/>
        <v>19704</v>
      </c>
      <c r="AE13" s="29">
        <f t="shared" si="4"/>
        <v>917</v>
      </c>
      <c r="AF13" s="29">
        <f t="shared" si="5"/>
        <v>0</v>
      </c>
      <c r="AG13" s="30">
        <f t="shared" si="6"/>
        <v>19704</v>
      </c>
      <c r="AH13" s="30">
        <f t="shared" si="14"/>
        <v>917</v>
      </c>
      <c r="AI13" s="30">
        <f t="shared" si="15"/>
        <v>0</v>
      </c>
      <c r="AJ13" s="31">
        <f t="shared" si="7"/>
        <v>48</v>
      </c>
      <c r="AK13" s="32" t="str">
        <f>IF(AJ13=0,"",IF(DADES!AJ13&gt;CONTROL!$C$7, CONTROL!$B$7,
IF(AND(DADES!AJ13&gt;=CONTROL!$C$4, DADES!AJ13&lt;=CONTROL!$D$4), CONTROL!$B$4,
IF(AND(DADES!AJ13&gt;=CONTROL!$C$5, DADES!AJ13&lt;=CONTROL!$D$5), CONTROL!$B$5,
IF(AND(DADES!AJ13&gt;=CONTROL!$C$6, DADES!AJ13&lt;=CONTROL!$D$6), CONTROL!$B$6,
CONTROL!$B$7)))))</f>
        <v>2_45 A 64</v>
      </c>
      <c r="AL13" s="33">
        <f t="shared" si="16"/>
        <v>20621</v>
      </c>
      <c r="AM13" s="33">
        <f t="shared" si="17"/>
        <v>20621</v>
      </c>
      <c r="AN13" s="32" t="str">
        <f>IF(AG13&gt;0,IF(DADES!AG13&gt;CONTROL!$H$6, CONTROL!$G$6,
IF(AND(DADES!AG13&gt;=CONTROL!$H$5, DADES!AG13&lt;=CONTROL!$I$5), CONTROL!$G$5,
IF(AND(DADES!AG13&gt;=CONTROL!$H$4, DADES!AG13&lt;=CONTROL!$I$4), CONTROL!$G$4,
"G_SALARI NO APLICABLE"))),"")</f>
        <v>0_De 17.367,96 a 34.735,92 euros</v>
      </c>
      <c r="AO13" s="32" t="str">
        <f t="shared" si="8"/>
        <v>NO</v>
      </c>
      <c r="AP13" s="86">
        <f t="shared" si="18"/>
        <v>1058</v>
      </c>
      <c r="AQ13" s="89">
        <f t="shared" si="9"/>
        <v>1</v>
      </c>
      <c r="AR13" s="89">
        <f t="shared" si="9"/>
        <v>1</v>
      </c>
      <c r="AS13" s="89">
        <f t="shared" si="9"/>
        <v>1</v>
      </c>
      <c r="AT13" s="89">
        <f t="shared" si="9"/>
        <v>1</v>
      </c>
      <c r="AU13" s="89">
        <f t="shared" si="9"/>
        <v>1</v>
      </c>
      <c r="AV13" s="89">
        <f t="shared" si="9"/>
        <v>1</v>
      </c>
      <c r="AW13" s="89">
        <f t="shared" si="9"/>
        <v>0</v>
      </c>
      <c r="AX13" s="89">
        <f t="shared" si="9"/>
        <v>0</v>
      </c>
      <c r="AY13" s="89">
        <f t="shared" si="9"/>
        <v>0</v>
      </c>
      <c r="AZ13" s="89">
        <f t="shared" si="9"/>
        <v>0</v>
      </c>
      <c r="BA13" s="89">
        <f t="shared" si="9"/>
        <v>0</v>
      </c>
      <c r="BB13" s="89">
        <f t="shared" si="9"/>
        <v>0</v>
      </c>
      <c r="BC13" s="89">
        <f t="shared" si="19"/>
        <v>0</v>
      </c>
      <c r="BD13" s="89">
        <f t="shared" si="20"/>
        <v>0</v>
      </c>
      <c r="BE13" s="89">
        <f t="shared" si="20"/>
        <v>0</v>
      </c>
      <c r="BF13" s="89">
        <f t="shared" si="20"/>
        <v>0</v>
      </c>
      <c r="BG13" s="89">
        <f t="shared" si="20"/>
        <v>0</v>
      </c>
      <c r="BH13" s="89">
        <f t="shared" si="21"/>
        <v>0</v>
      </c>
      <c r="BI13" s="89">
        <f t="shared" si="21"/>
        <v>0</v>
      </c>
      <c r="BJ13" s="89">
        <f t="shared" si="21"/>
        <v>0</v>
      </c>
      <c r="BK13" s="89">
        <f t="shared" si="21"/>
        <v>0</v>
      </c>
      <c r="BL13" s="89">
        <f t="shared" si="22"/>
        <v>0</v>
      </c>
      <c r="BM13" s="89">
        <f t="shared" si="22"/>
        <v>0</v>
      </c>
      <c r="BN13" s="89">
        <f t="shared" si="22"/>
        <v>0</v>
      </c>
      <c r="BO13" s="89">
        <f t="shared" si="22"/>
        <v>0</v>
      </c>
      <c r="BQ13" s="89">
        <f t="shared" si="23"/>
        <v>1</v>
      </c>
      <c r="BR13" s="89">
        <f t="shared" si="23"/>
        <v>1</v>
      </c>
      <c r="BS13" s="89">
        <f t="shared" si="23"/>
        <v>1</v>
      </c>
      <c r="BT13" s="89">
        <f t="shared" si="23"/>
        <v>1</v>
      </c>
      <c r="BU13" s="89">
        <f t="shared" si="24"/>
        <v>1</v>
      </c>
      <c r="BV13" s="89">
        <f t="shared" si="24"/>
        <v>1</v>
      </c>
      <c r="BW13" s="89">
        <f t="shared" si="24"/>
        <v>0</v>
      </c>
      <c r="BX13" s="89">
        <f t="shared" si="24"/>
        <v>0</v>
      </c>
      <c r="BY13" s="89">
        <f t="shared" si="25"/>
        <v>0</v>
      </c>
      <c r="BZ13" s="89">
        <f t="shared" si="25"/>
        <v>0</v>
      </c>
      <c r="CA13" s="89">
        <f t="shared" si="25"/>
        <v>0</v>
      </c>
      <c r="CB13" s="89">
        <f t="shared" si="25"/>
        <v>0</v>
      </c>
    </row>
    <row r="14" spans="2:80" x14ac:dyDescent="0.35">
      <c r="B14" s="145">
        <v>351</v>
      </c>
      <c r="C14" s="34"/>
      <c r="D14" s="145" t="s">
        <v>716</v>
      </c>
      <c r="E14" s="24" t="s">
        <v>36</v>
      </c>
      <c r="F14" s="25">
        <v>28470</v>
      </c>
      <c r="G14" s="146">
        <v>44783</v>
      </c>
      <c r="H14" s="35">
        <v>45841</v>
      </c>
      <c r="I14" s="149"/>
      <c r="J14" s="149"/>
      <c r="K14" s="34">
        <v>40</v>
      </c>
      <c r="L14" s="117">
        <v>5020</v>
      </c>
      <c r="M14" s="26">
        <v>503</v>
      </c>
      <c r="N14" s="26" t="s">
        <v>41</v>
      </c>
      <c r="O14" s="26" t="str">
        <f>VLOOKUP(L14,CONTROL!$P$12:$Q$553,2,FALSE)</f>
        <v>Cambrers, barmans i similars</v>
      </c>
      <c r="P14" s="26"/>
      <c r="Q14" s="27" t="s">
        <v>38</v>
      </c>
      <c r="R14" s="27" t="s">
        <v>38</v>
      </c>
      <c r="S14" s="27"/>
      <c r="T14" s="27"/>
      <c r="U14" s="147">
        <v>1650</v>
      </c>
      <c r="V14" s="87">
        <f t="shared" si="12"/>
        <v>19800</v>
      </c>
      <c r="W14" s="87">
        <f t="shared" ref="W14" si="26">+U14*12</f>
        <v>19800</v>
      </c>
      <c r="X14" s="28"/>
      <c r="Y14" s="28">
        <v>63</v>
      </c>
      <c r="Z14" s="28">
        <v>1069</v>
      </c>
      <c r="AA14" s="28">
        <v>0</v>
      </c>
      <c r="AB14" s="28">
        <v>109</v>
      </c>
      <c r="AC14" s="28">
        <v>0</v>
      </c>
      <c r="AD14" s="29">
        <f t="shared" si="3"/>
        <v>19800</v>
      </c>
      <c r="AE14" s="29">
        <f t="shared" si="4"/>
        <v>1132</v>
      </c>
      <c r="AF14" s="29">
        <f t="shared" si="5"/>
        <v>0</v>
      </c>
      <c r="AG14" s="30">
        <f t="shared" si="6"/>
        <v>19800</v>
      </c>
      <c r="AH14" s="30">
        <f t="shared" ref="AH14" si="27">+AE14</f>
        <v>1132</v>
      </c>
      <c r="AI14" s="30">
        <f t="shared" ref="AI14" si="28">+AF14</f>
        <v>0</v>
      </c>
      <c r="AJ14" s="31">
        <f t="shared" si="7"/>
        <v>48</v>
      </c>
      <c r="AK14" s="32" t="str">
        <f>IF(AJ14=0,"",IF(DADES!AJ14&gt;CONTROL!$C$7, CONTROL!$B$7,
IF(AND(DADES!AJ14&gt;=CONTROL!$C$4, DADES!AJ14&lt;=CONTROL!$D$4), CONTROL!$B$4,
IF(AND(DADES!AJ14&gt;=CONTROL!$C$5, DADES!AJ14&lt;=CONTROL!$D$5), CONTROL!$B$5,
IF(AND(DADES!AJ14&gt;=CONTROL!$C$6, DADES!AJ14&lt;=CONTROL!$D$6), CONTROL!$B$6,
CONTROL!$B$7)))))</f>
        <v>2_45 A 64</v>
      </c>
      <c r="AL14" s="33">
        <f t="shared" ref="AL14" si="29">+AD14+AE14+AF14</f>
        <v>20932</v>
      </c>
      <c r="AM14" s="33">
        <f t="shared" ref="AM14" si="30">+AI14+AH14+AG14</f>
        <v>20932</v>
      </c>
      <c r="AN14" s="32" t="str">
        <f>IF(AG14&gt;0,IF(DADES!AG14&gt;CONTROL!$H$6, CONTROL!$G$6,
IF(AND(DADES!AG14&gt;=CONTROL!$H$5, DADES!AG14&lt;=CONTROL!$I$5), CONTROL!$G$5,
IF(AND(DADES!AG14&gt;=CONTROL!$H$4, DADES!AG14&lt;=CONTROL!$I$4), CONTROL!$G$4,
"G_SALARI NO APLICABLE"))),"")</f>
        <v>0_De 17.367,96 a 34.735,92 euros</v>
      </c>
      <c r="AO14" s="32" t="str">
        <f t="shared" si="8"/>
        <v>NO</v>
      </c>
      <c r="AP14" s="86">
        <f t="shared" si="18"/>
        <v>1058</v>
      </c>
      <c r="AQ14" s="89">
        <f t="shared" si="9"/>
        <v>1</v>
      </c>
      <c r="AR14" s="89">
        <f t="shared" si="9"/>
        <v>1</v>
      </c>
      <c r="AS14" s="89">
        <f t="shared" si="9"/>
        <v>1</v>
      </c>
      <c r="AT14" s="89">
        <f t="shared" si="9"/>
        <v>1</v>
      </c>
      <c r="AU14" s="89">
        <f t="shared" si="9"/>
        <v>1</v>
      </c>
      <c r="AV14" s="89">
        <f t="shared" si="9"/>
        <v>1</v>
      </c>
      <c r="AW14" s="89">
        <f t="shared" si="9"/>
        <v>0</v>
      </c>
      <c r="AX14" s="89">
        <f t="shared" si="9"/>
        <v>0</v>
      </c>
      <c r="AY14" s="89">
        <f t="shared" si="9"/>
        <v>0</v>
      </c>
      <c r="AZ14" s="89">
        <f t="shared" si="9"/>
        <v>0</v>
      </c>
      <c r="BA14" s="89">
        <f t="shared" si="9"/>
        <v>0</v>
      </c>
      <c r="BB14" s="89">
        <f t="shared" si="9"/>
        <v>0</v>
      </c>
      <c r="BC14" s="89">
        <f t="shared" si="19"/>
        <v>0</v>
      </c>
      <c r="BD14" s="89">
        <f t="shared" si="20"/>
        <v>0</v>
      </c>
      <c r="BE14" s="89">
        <f t="shared" si="20"/>
        <v>0</v>
      </c>
      <c r="BF14" s="89">
        <f t="shared" si="20"/>
        <v>0</v>
      </c>
      <c r="BG14" s="89">
        <f t="shared" si="20"/>
        <v>0</v>
      </c>
      <c r="BH14" s="89">
        <f t="shared" si="21"/>
        <v>0</v>
      </c>
      <c r="BI14" s="89">
        <f t="shared" si="21"/>
        <v>0</v>
      </c>
      <c r="BJ14" s="89">
        <f t="shared" si="21"/>
        <v>0</v>
      </c>
      <c r="BK14" s="89">
        <f t="shared" si="21"/>
        <v>0</v>
      </c>
      <c r="BL14" s="89">
        <f t="shared" si="22"/>
        <v>0</v>
      </c>
      <c r="BM14" s="89">
        <f t="shared" si="22"/>
        <v>0</v>
      </c>
      <c r="BN14" s="89">
        <f t="shared" si="22"/>
        <v>0</v>
      </c>
      <c r="BO14" s="89">
        <f t="shared" si="22"/>
        <v>0</v>
      </c>
      <c r="BQ14" s="89">
        <f t="shared" si="23"/>
        <v>1</v>
      </c>
      <c r="BR14" s="89">
        <f t="shared" si="23"/>
        <v>1</v>
      </c>
      <c r="BS14" s="89">
        <f t="shared" si="23"/>
        <v>1</v>
      </c>
      <c r="BT14" s="89">
        <f t="shared" si="23"/>
        <v>1</v>
      </c>
      <c r="BU14" s="89">
        <f t="shared" si="24"/>
        <v>1</v>
      </c>
      <c r="BV14" s="89">
        <f t="shared" si="24"/>
        <v>1</v>
      </c>
      <c r="BW14" s="89">
        <f t="shared" si="24"/>
        <v>0</v>
      </c>
      <c r="BX14" s="89">
        <f t="shared" si="24"/>
        <v>0</v>
      </c>
      <c r="BY14" s="89">
        <f t="shared" si="25"/>
        <v>0</v>
      </c>
      <c r="BZ14" s="89">
        <f t="shared" si="25"/>
        <v>0</v>
      </c>
      <c r="CA14" s="89">
        <f t="shared" si="25"/>
        <v>0</v>
      </c>
      <c r="CB14" s="89">
        <f t="shared" si="25"/>
        <v>0</v>
      </c>
    </row>
    <row r="15" spans="2:80" x14ac:dyDescent="0.35">
      <c r="B15" s="145">
        <v>357</v>
      </c>
      <c r="C15" s="34"/>
      <c r="D15" s="145" t="s">
        <v>716</v>
      </c>
      <c r="E15" s="24" t="s">
        <v>39</v>
      </c>
      <c r="F15" s="25">
        <v>36506</v>
      </c>
      <c r="G15" s="146">
        <v>45200</v>
      </c>
      <c r="H15" s="35"/>
      <c r="I15" s="149"/>
      <c r="J15" s="149"/>
      <c r="K15" s="34">
        <v>40</v>
      </c>
      <c r="L15" s="117">
        <v>5020</v>
      </c>
      <c r="M15" s="26">
        <v>503</v>
      </c>
      <c r="N15" s="26" t="s">
        <v>41</v>
      </c>
      <c r="O15" s="26" t="str">
        <f>VLOOKUP(L15,CONTROL!$P$12:$Q$553,2,FALSE)</f>
        <v>Cambrers, barmans i similars</v>
      </c>
      <c r="P15" s="26"/>
      <c r="Q15" s="27" t="s">
        <v>38</v>
      </c>
      <c r="R15" s="27"/>
      <c r="S15" s="27"/>
      <c r="T15" s="27"/>
      <c r="U15" s="147">
        <v>1753</v>
      </c>
      <c r="V15" s="87">
        <f t="shared" si="12"/>
        <v>21036</v>
      </c>
      <c r="W15" s="87">
        <f t="shared" si="13"/>
        <v>21036</v>
      </c>
      <c r="X15" s="28">
        <v>200</v>
      </c>
      <c r="Y15" s="28">
        <v>169</v>
      </c>
      <c r="Z15" s="28">
        <v>1192</v>
      </c>
      <c r="AA15" s="28">
        <v>0</v>
      </c>
      <c r="AB15" s="28">
        <v>71</v>
      </c>
      <c r="AC15" s="28">
        <v>0</v>
      </c>
      <c r="AD15" s="29">
        <f t="shared" si="3"/>
        <v>21036</v>
      </c>
      <c r="AE15" s="29">
        <f t="shared" si="4"/>
        <v>1561</v>
      </c>
      <c r="AF15" s="29">
        <f t="shared" si="5"/>
        <v>0</v>
      </c>
      <c r="AG15" s="30">
        <f t="shared" si="6"/>
        <v>21036</v>
      </c>
      <c r="AH15" s="30">
        <f t="shared" si="14"/>
        <v>1561</v>
      </c>
      <c r="AI15" s="30">
        <f t="shared" si="15"/>
        <v>0</v>
      </c>
      <c r="AJ15" s="31">
        <f t="shared" si="7"/>
        <v>26</v>
      </c>
      <c r="AK15" s="32" t="str">
        <f>IF(AJ15=0,"",IF(DADES!AJ15&gt;CONTROL!$C$7, CONTROL!$B$7,
IF(AND(DADES!AJ15&gt;=CONTROL!$C$4, DADES!AJ15&lt;=CONTROL!$D$4), CONTROL!$B$4,
IF(AND(DADES!AJ15&gt;=CONTROL!$C$5, DADES!AJ15&lt;=CONTROL!$D$5), CONTROL!$B$5,
IF(AND(DADES!AJ15&gt;=CONTROL!$C$6, DADES!AJ15&lt;=CONTROL!$D$6), CONTROL!$B$6,
CONTROL!$B$7)))))</f>
        <v>1_25 A 44</v>
      </c>
      <c r="AL15" s="33">
        <f t="shared" si="16"/>
        <v>22597</v>
      </c>
      <c r="AM15" s="33">
        <f t="shared" si="17"/>
        <v>22597</v>
      </c>
      <c r="AN15" s="32" t="str">
        <f>IF(AG15&gt;0,IF(DADES!AG15&gt;CONTROL!$H$6, CONTROL!$G$6,
IF(AND(DADES!AG15&gt;=CONTROL!$H$5, DADES!AG15&lt;=CONTROL!$I$5), CONTROL!$G$5,
IF(AND(DADES!AG15&gt;=CONTROL!$H$4, DADES!AG15&lt;=CONTROL!$I$4), CONTROL!$G$4,
"G_SALARI NO APLICABLE"))),"")</f>
        <v>0_De 17.367,96 a 34.735,92 euros</v>
      </c>
      <c r="AO15" s="32" t="str">
        <f t="shared" si="8"/>
        <v>SI</v>
      </c>
      <c r="AP15" s="86" t="str">
        <f t="shared" si="18"/>
        <v/>
      </c>
      <c r="AQ15" s="89">
        <f t="shared" si="9"/>
        <v>1</v>
      </c>
      <c r="AR15" s="89">
        <f t="shared" si="9"/>
        <v>1</v>
      </c>
      <c r="AS15" s="89">
        <f t="shared" si="9"/>
        <v>1</v>
      </c>
      <c r="AT15" s="89">
        <f t="shared" si="9"/>
        <v>1</v>
      </c>
      <c r="AU15" s="89">
        <f t="shared" si="9"/>
        <v>1</v>
      </c>
      <c r="AV15" s="89">
        <f t="shared" si="9"/>
        <v>1</v>
      </c>
      <c r="AW15" s="89">
        <f t="shared" si="9"/>
        <v>1</v>
      </c>
      <c r="AX15" s="89">
        <f t="shared" si="9"/>
        <v>1</v>
      </c>
      <c r="AY15" s="89">
        <f t="shared" si="9"/>
        <v>1</v>
      </c>
      <c r="AZ15" s="89">
        <f t="shared" si="9"/>
        <v>1</v>
      </c>
      <c r="BA15" s="89">
        <f t="shared" si="9"/>
        <v>1</v>
      </c>
      <c r="BB15" s="89">
        <f t="shared" si="9"/>
        <v>1</v>
      </c>
      <c r="BC15" s="89">
        <f t="shared" si="19"/>
        <v>0</v>
      </c>
      <c r="BD15" s="89">
        <f t="shared" si="20"/>
        <v>0</v>
      </c>
      <c r="BE15" s="89">
        <f t="shared" si="20"/>
        <v>0</v>
      </c>
      <c r="BF15" s="89">
        <f t="shared" si="20"/>
        <v>0</v>
      </c>
      <c r="BG15" s="89">
        <f t="shared" si="20"/>
        <v>0</v>
      </c>
      <c r="BH15" s="89">
        <f t="shared" si="21"/>
        <v>0</v>
      </c>
      <c r="BI15" s="89">
        <f t="shared" si="21"/>
        <v>0</v>
      </c>
      <c r="BJ15" s="89">
        <f t="shared" si="21"/>
        <v>0</v>
      </c>
      <c r="BK15" s="89">
        <f t="shared" si="21"/>
        <v>0</v>
      </c>
      <c r="BL15" s="89">
        <f t="shared" si="22"/>
        <v>0</v>
      </c>
      <c r="BM15" s="89">
        <f t="shared" si="22"/>
        <v>0</v>
      </c>
      <c r="BN15" s="89">
        <f t="shared" si="22"/>
        <v>0</v>
      </c>
      <c r="BO15" s="89">
        <f t="shared" si="22"/>
        <v>0</v>
      </c>
      <c r="BQ15" s="89">
        <f t="shared" si="23"/>
        <v>1</v>
      </c>
      <c r="BR15" s="89">
        <f t="shared" si="23"/>
        <v>1</v>
      </c>
      <c r="BS15" s="89">
        <f t="shared" si="23"/>
        <v>1</v>
      </c>
      <c r="BT15" s="89">
        <f t="shared" si="23"/>
        <v>1</v>
      </c>
      <c r="BU15" s="89">
        <f t="shared" si="24"/>
        <v>1</v>
      </c>
      <c r="BV15" s="89">
        <f t="shared" si="24"/>
        <v>1</v>
      </c>
      <c r="BW15" s="89">
        <f t="shared" si="24"/>
        <v>1</v>
      </c>
      <c r="BX15" s="89">
        <f t="shared" si="24"/>
        <v>1</v>
      </c>
      <c r="BY15" s="89">
        <f t="shared" si="25"/>
        <v>1</v>
      </c>
      <c r="BZ15" s="89">
        <f t="shared" si="25"/>
        <v>1</v>
      </c>
      <c r="CA15" s="89">
        <f t="shared" si="25"/>
        <v>1</v>
      </c>
      <c r="CB15" s="89">
        <f t="shared" si="25"/>
        <v>1</v>
      </c>
    </row>
    <row r="16" spans="2:80" x14ac:dyDescent="0.35">
      <c r="B16" s="145">
        <v>364</v>
      </c>
      <c r="C16" s="34"/>
      <c r="D16" s="145" t="s">
        <v>717</v>
      </c>
      <c r="E16" s="24" t="s">
        <v>39</v>
      </c>
      <c r="F16" s="25">
        <v>36506</v>
      </c>
      <c r="G16" s="146">
        <v>45610</v>
      </c>
      <c r="H16" s="35">
        <v>45828</v>
      </c>
      <c r="I16" s="149"/>
      <c r="J16" s="149"/>
      <c r="K16" s="34">
        <v>40</v>
      </c>
      <c r="L16" s="117">
        <v>9121</v>
      </c>
      <c r="M16" s="26">
        <v>502</v>
      </c>
      <c r="N16" s="26" t="s">
        <v>41</v>
      </c>
      <c r="O16" s="26" t="str">
        <f>VLOOKUP(L16,CONTROL!$P$12:$Q$553,2,FALSE)</f>
        <v>Personal de neteja d'oficines, hotels (cambrers de planta) i establiments similars</v>
      </c>
      <c r="P16" s="26"/>
      <c r="Q16" s="27" t="s">
        <v>38</v>
      </c>
      <c r="R16" s="27"/>
      <c r="S16" s="27"/>
      <c r="T16" s="27"/>
      <c r="U16" s="147">
        <v>1669</v>
      </c>
      <c r="V16" s="87">
        <f t="shared" si="12"/>
        <v>20028</v>
      </c>
      <c r="W16" s="87">
        <f t="shared" si="13"/>
        <v>20028</v>
      </c>
      <c r="X16" s="28"/>
      <c r="Y16" s="28">
        <v>157</v>
      </c>
      <c r="Z16" s="28">
        <v>448</v>
      </c>
      <c r="AA16" s="28">
        <v>0</v>
      </c>
      <c r="AB16" s="28">
        <v>88</v>
      </c>
      <c r="AC16" s="28">
        <v>0</v>
      </c>
      <c r="AD16" s="29">
        <f t="shared" si="3"/>
        <v>20028</v>
      </c>
      <c r="AE16" s="29">
        <f t="shared" si="4"/>
        <v>605</v>
      </c>
      <c r="AF16" s="29">
        <f t="shared" si="5"/>
        <v>0</v>
      </c>
      <c r="AG16" s="30">
        <f t="shared" si="6"/>
        <v>20028</v>
      </c>
      <c r="AH16" s="30">
        <f t="shared" si="14"/>
        <v>605</v>
      </c>
      <c r="AI16" s="30">
        <f t="shared" si="15"/>
        <v>0</v>
      </c>
      <c r="AJ16" s="31">
        <f t="shared" si="7"/>
        <v>26</v>
      </c>
      <c r="AK16" s="32" t="str">
        <f>IF(AJ16=0,"",IF(DADES!AJ16&gt;CONTROL!$C$7, CONTROL!$B$7,
IF(AND(DADES!AJ16&gt;=CONTROL!$C$4, DADES!AJ16&lt;=CONTROL!$D$4), CONTROL!$B$4,
IF(AND(DADES!AJ16&gt;=CONTROL!$C$5, DADES!AJ16&lt;=CONTROL!$D$5), CONTROL!$B$5,
IF(AND(DADES!AJ16&gt;=CONTROL!$C$6, DADES!AJ16&lt;=CONTROL!$D$6), CONTROL!$B$6,
CONTROL!$B$7)))))</f>
        <v>1_25 A 44</v>
      </c>
      <c r="AL16" s="33">
        <f t="shared" si="16"/>
        <v>20633</v>
      </c>
      <c r="AM16" s="33">
        <f t="shared" si="17"/>
        <v>20633</v>
      </c>
      <c r="AN16" s="32" t="str">
        <f>IF(AG16&gt;0,IF(DADES!AG16&gt;CONTROL!$H$6, CONTROL!$G$6,
IF(AND(DADES!AG16&gt;=CONTROL!$H$5, DADES!AG16&lt;=CONTROL!$I$5), CONTROL!$G$5,
IF(AND(DADES!AG16&gt;=CONTROL!$H$4, DADES!AG16&lt;=CONTROL!$I$4), CONTROL!$G$4,
"G_SALARI NO APLICABLE"))),"")</f>
        <v>0_De 17.367,96 a 34.735,92 euros</v>
      </c>
      <c r="AO16" s="32" t="str">
        <f t="shared" si="8"/>
        <v>NO</v>
      </c>
      <c r="AP16" s="86"/>
      <c r="AQ16" s="89">
        <f t="shared" si="9"/>
        <v>1</v>
      </c>
      <c r="AR16" s="89">
        <f t="shared" si="9"/>
        <v>1</v>
      </c>
      <c r="AS16" s="89">
        <f t="shared" si="9"/>
        <v>1</v>
      </c>
      <c r="AT16" s="89">
        <f t="shared" si="9"/>
        <v>1</v>
      </c>
      <c r="AU16" s="89">
        <f t="shared" si="9"/>
        <v>1</v>
      </c>
      <c r="AV16" s="89">
        <f t="shared" si="9"/>
        <v>0</v>
      </c>
      <c r="AW16" s="89">
        <f t="shared" si="9"/>
        <v>0</v>
      </c>
      <c r="AX16" s="89">
        <f t="shared" si="9"/>
        <v>0</v>
      </c>
      <c r="AY16" s="89">
        <f t="shared" si="9"/>
        <v>0</v>
      </c>
      <c r="AZ16" s="89">
        <f t="shared" si="9"/>
        <v>0</v>
      </c>
      <c r="BA16" s="89">
        <f t="shared" si="9"/>
        <v>0</v>
      </c>
      <c r="BB16" s="89">
        <f t="shared" si="9"/>
        <v>0</v>
      </c>
      <c r="BC16" s="89">
        <f t="shared" si="19"/>
        <v>1</v>
      </c>
      <c r="BD16" s="89">
        <f t="shared" si="20"/>
        <v>0</v>
      </c>
      <c r="BE16" s="89">
        <f t="shared" si="20"/>
        <v>0</v>
      </c>
      <c r="BF16" s="89">
        <f t="shared" si="20"/>
        <v>0</v>
      </c>
      <c r="BG16" s="89">
        <f t="shared" si="20"/>
        <v>0</v>
      </c>
      <c r="BH16" s="89">
        <f t="shared" si="21"/>
        <v>0</v>
      </c>
      <c r="BI16" s="89">
        <f t="shared" si="21"/>
        <v>171</v>
      </c>
      <c r="BJ16" s="89">
        <f t="shared" si="21"/>
        <v>140</v>
      </c>
      <c r="BK16" s="89">
        <f t="shared" si="21"/>
        <v>109</v>
      </c>
      <c r="BL16" s="89">
        <f t="shared" si="22"/>
        <v>79</v>
      </c>
      <c r="BM16" s="89">
        <f t="shared" si="22"/>
        <v>48</v>
      </c>
      <c r="BN16" s="89">
        <f t="shared" si="22"/>
        <v>18</v>
      </c>
      <c r="BO16" s="89">
        <f t="shared" si="22"/>
        <v>0</v>
      </c>
      <c r="BQ16" s="89">
        <f t="shared" si="23"/>
        <v>1</v>
      </c>
      <c r="BR16" s="89">
        <f t="shared" si="23"/>
        <v>1</v>
      </c>
      <c r="BS16" s="89">
        <f t="shared" si="23"/>
        <v>1</v>
      </c>
      <c r="BT16" s="89">
        <f t="shared" si="23"/>
        <v>1</v>
      </c>
      <c r="BU16" s="89">
        <f t="shared" si="24"/>
        <v>1</v>
      </c>
      <c r="BV16" s="89">
        <f t="shared" si="24"/>
        <v>2</v>
      </c>
      <c r="BW16" s="89">
        <f t="shared" si="24"/>
        <v>2</v>
      </c>
      <c r="BX16" s="89">
        <f t="shared" si="24"/>
        <v>1</v>
      </c>
      <c r="BY16" s="89">
        <f t="shared" si="25"/>
        <v>1</v>
      </c>
      <c r="BZ16" s="89">
        <f t="shared" si="25"/>
        <v>1</v>
      </c>
      <c r="CA16" s="89">
        <f t="shared" si="25"/>
        <v>1</v>
      </c>
      <c r="CB16" s="89">
        <f t="shared" si="25"/>
        <v>0</v>
      </c>
    </row>
    <row r="17" spans="2:80" x14ac:dyDescent="0.35">
      <c r="B17" s="145">
        <v>366</v>
      </c>
      <c r="C17" s="34"/>
      <c r="D17" s="145" t="s">
        <v>717</v>
      </c>
      <c r="E17" s="24" t="s">
        <v>36</v>
      </c>
      <c r="F17" s="25">
        <v>26280</v>
      </c>
      <c r="G17" s="146">
        <v>45655</v>
      </c>
      <c r="H17" s="35">
        <v>45747</v>
      </c>
      <c r="I17" s="149"/>
      <c r="J17" s="149"/>
      <c r="K17" s="24">
        <v>10</v>
      </c>
      <c r="L17" s="117">
        <v>9121</v>
      </c>
      <c r="M17" s="26">
        <v>502</v>
      </c>
      <c r="N17" s="26" t="s">
        <v>41</v>
      </c>
      <c r="O17" s="26" t="str">
        <f>VLOOKUP(L17,CONTROL!$P$12:$Q$553,2,FALSE)</f>
        <v>Personal de neteja d'oficines, hotels (cambrers de planta) i establiments similars</v>
      </c>
      <c r="P17" s="26"/>
      <c r="Q17" s="27" t="s">
        <v>38</v>
      </c>
      <c r="R17" s="27"/>
      <c r="S17" s="27"/>
      <c r="T17" s="27"/>
      <c r="U17" s="147">
        <v>1806</v>
      </c>
      <c r="V17" s="87">
        <f t="shared" si="12"/>
        <v>5418</v>
      </c>
      <c r="W17" s="87">
        <f t="shared" si="13"/>
        <v>21672</v>
      </c>
      <c r="X17" s="28"/>
      <c r="Y17" s="28">
        <v>125</v>
      </c>
      <c r="Z17" s="28">
        <v>688</v>
      </c>
      <c r="AA17" s="28">
        <v>0</v>
      </c>
      <c r="AB17" s="28">
        <v>71</v>
      </c>
      <c r="AC17" s="28">
        <v>0</v>
      </c>
      <c r="AD17" s="29">
        <f t="shared" si="3"/>
        <v>5418</v>
      </c>
      <c r="AE17" s="29">
        <f t="shared" si="4"/>
        <v>813</v>
      </c>
      <c r="AF17" s="29">
        <f t="shared" si="5"/>
        <v>0</v>
      </c>
      <c r="AG17" s="30">
        <f t="shared" si="6"/>
        <v>21672</v>
      </c>
      <c r="AH17" s="30">
        <f t="shared" si="14"/>
        <v>813</v>
      </c>
      <c r="AI17" s="30">
        <f t="shared" si="15"/>
        <v>0</v>
      </c>
      <c r="AJ17" s="31">
        <f t="shared" si="7"/>
        <v>54</v>
      </c>
      <c r="AK17" s="32" t="str">
        <f>IF(AJ17=0,"",IF(DADES!AJ17&gt;CONTROL!$C$7, CONTROL!$B$7,
IF(AND(DADES!AJ17&gt;=CONTROL!$C$4, DADES!AJ17&lt;=CONTROL!$D$4), CONTROL!$B$4,
IF(AND(DADES!AJ17&gt;=CONTROL!$C$5, DADES!AJ17&lt;=CONTROL!$D$5), CONTROL!$B$5,
IF(AND(DADES!AJ17&gt;=CONTROL!$C$6, DADES!AJ17&lt;=CONTROL!$D$6), CONTROL!$B$6,
CONTROL!$B$7)))))</f>
        <v>2_45 A 64</v>
      </c>
      <c r="AL17" s="33">
        <f t="shared" si="16"/>
        <v>6231</v>
      </c>
      <c r="AM17" s="33">
        <f t="shared" si="17"/>
        <v>22485</v>
      </c>
      <c r="AN17" s="32" t="str">
        <f>IF(AG17&gt;0,IF(DADES!AG17&gt;CONTROL!$H$6, CONTROL!$G$6,
IF(AND(DADES!AG17&gt;=CONTROL!$H$5, DADES!AG17&lt;=CONTROL!$I$5), CONTROL!$G$5,
IF(AND(DADES!AG17&gt;=CONTROL!$H$4, DADES!AG17&lt;=CONTROL!$I$4), CONTROL!$G$4,
"G_SALARI NO APLICABLE"))),"")</f>
        <v>0_De 17.367,96 a 34.735,92 euros</v>
      </c>
      <c r="AO17" s="32" t="str">
        <f t="shared" si="8"/>
        <v>NO</v>
      </c>
      <c r="AP17" s="86"/>
      <c r="AQ17" s="89">
        <f t="shared" si="9"/>
        <v>1</v>
      </c>
      <c r="AR17" s="89">
        <f t="shared" si="9"/>
        <v>1</v>
      </c>
      <c r="AS17" s="89">
        <f t="shared" si="9"/>
        <v>1</v>
      </c>
      <c r="AT17" s="89">
        <f t="shared" si="9"/>
        <v>0</v>
      </c>
      <c r="AU17" s="89">
        <f t="shared" si="9"/>
        <v>0</v>
      </c>
      <c r="AV17" s="89">
        <f t="shared" si="9"/>
        <v>0</v>
      </c>
      <c r="AW17" s="89">
        <f t="shared" si="9"/>
        <v>0</v>
      </c>
      <c r="AX17" s="89">
        <f t="shared" si="9"/>
        <v>0</v>
      </c>
      <c r="AY17" s="89">
        <f t="shared" si="9"/>
        <v>0</v>
      </c>
      <c r="AZ17" s="89">
        <f t="shared" si="9"/>
        <v>0</v>
      </c>
      <c r="BA17" s="89">
        <f t="shared" si="9"/>
        <v>0</v>
      </c>
      <c r="BB17" s="89">
        <f t="shared" si="9"/>
        <v>0</v>
      </c>
      <c r="BC17" s="89">
        <f t="shared" si="19"/>
        <v>1</v>
      </c>
      <c r="BD17" s="89">
        <f t="shared" si="20"/>
        <v>0</v>
      </c>
      <c r="BE17" s="89">
        <f t="shared" si="20"/>
        <v>0</v>
      </c>
      <c r="BF17" s="89">
        <f t="shared" si="20"/>
        <v>0</v>
      </c>
      <c r="BG17" s="89">
        <f t="shared" si="20"/>
        <v>93</v>
      </c>
      <c r="BH17" s="89">
        <f t="shared" si="21"/>
        <v>93</v>
      </c>
      <c r="BI17" s="89">
        <f t="shared" si="21"/>
        <v>90</v>
      </c>
      <c r="BJ17" s="89">
        <f t="shared" si="21"/>
        <v>59</v>
      </c>
      <c r="BK17" s="89">
        <f t="shared" si="21"/>
        <v>28</v>
      </c>
      <c r="BL17" s="89">
        <f t="shared" si="22"/>
        <v>0</v>
      </c>
      <c r="BM17" s="89">
        <f t="shared" si="22"/>
        <v>0</v>
      </c>
      <c r="BN17" s="89">
        <f t="shared" si="22"/>
        <v>0</v>
      </c>
      <c r="BO17" s="89">
        <f t="shared" si="22"/>
        <v>0</v>
      </c>
      <c r="BQ17" s="89">
        <f t="shared" si="23"/>
        <v>1</v>
      </c>
      <c r="BR17" s="89">
        <f t="shared" si="23"/>
        <v>1</v>
      </c>
      <c r="BS17" s="89">
        <f t="shared" si="23"/>
        <v>1</v>
      </c>
      <c r="BT17" s="89">
        <f t="shared" si="23"/>
        <v>1</v>
      </c>
      <c r="BU17" s="89">
        <f t="shared" si="24"/>
        <v>1</v>
      </c>
      <c r="BV17" s="89">
        <f t="shared" si="24"/>
        <v>1</v>
      </c>
      <c r="BW17" s="89">
        <f t="shared" si="24"/>
        <v>1</v>
      </c>
      <c r="BX17" s="89">
        <f t="shared" si="24"/>
        <v>1</v>
      </c>
      <c r="BY17" s="89">
        <f t="shared" si="25"/>
        <v>0</v>
      </c>
      <c r="BZ17" s="89">
        <f t="shared" si="25"/>
        <v>0</v>
      </c>
      <c r="CA17" s="89">
        <f t="shared" si="25"/>
        <v>0</v>
      </c>
      <c r="CB17" s="89">
        <f t="shared" si="25"/>
        <v>0</v>
      </c>
    </row>
    <row r="18" spans="2:80" x14ac:dyDescent="0.35">
      <c r="B18" s="145">
        <v>371</v>
      </c>
      <c r="C18" s="34"/>
      <c r="D18" s="145" t="s">
        <v>716</v>
      </c>
      <c r="E18" s="24" t="s">
        <v>718</v>
      </c>
      <c r="F18" s="25">
        <v>28833</v>
      </c>
      <c r="G18" s="146">
        <v>44867</v>
      </c>
      <c r="H18" s="35"/>
      <c r="I18" s="149">
        <v>45598</v>
      </c>
      <c r="J18" s="149">
        <v>45808</v>
      </c>
      <c r="K18" s="34">
        <v>40</v>
      </c>
      <c r="L18" s="117">
        <v>5010</v>
      </c>
      <c r="M18" s="26">
        <v>502</v>
      </c>
      <c r="N18" s="26" t="s">
        <v>41</v>
      </c>
      <c r="O18" s="26" t="str">
        <f>VLOOKUP(L18,CONTROL!$P$12:$Q$553,2,FALSE)</f>
        <v>Cuiners i altres preparadors de menjars</v>
      </c>
      <c r="P18" s="26"/>
      <c r="Q18" s="27" t="s">
        <v>40</v>
      </c>
      <c r="R18" s="27"/>
      <c r="S18" s="27"/>
      <c r="T18" s="27"/>
      <c r="U18" s="147">
        <v>2600</v>
      </c>
      <c r="V18" s="87">
        <f t="shared" si="12"/>
        <v>31200</v>
      </c>
      <c r="W18" s="87">
        <f t="shared" si="13"/>
        <v>31200</v>
      </c>
      <c r="X18" s="28">
        <v>100</v>
      </c>
      <c r="Y18" s="28">
        <v>82</v>
      </c>
      <c r="Z18" s="28">
        <v>768</v>
      </c>
      <c r="AA18" s="28">
        <v>0</v>
      </c>
      <c r="AB18" s="28">
        <v>51</v>
      </c>
      <c r="AC18" s="28">
        <v>0</v>
      </c>
      <c r="AD18" s="29">
        <f t="shared" si="3"/>
        <v>31200</v>
      </c>
      <c r="AE18" s="29">
        <f t="shared" si="4"/>
        <v>950</v>
      </c>
      <c r="AF18" s="29">
        <f t="shared" si="5"/>
        <v>0</v>
      </c>
      <c r="AG18" s="30">
        <f t="shared" si="6"/>
        <v>31200</v>
      </c>
      <c r="AH18" s="30">
        <f t="shared" si="14"/>
        <v>950</v>
      </c>
      <c r="AI18" s="30">
        <f t="shared" si="15"/>
        <v>0</v>
      </c>
      <c r="AJ18" s="31">
        <f t="shared" si="7"/>
        <v>47</v>
      </c>
      <c r="AK18" s="32" t="str">
        <f>IF(AJ18=0,"",IF(DADES!AJ18&gt;CONTROL!$C$7, CONTROL!$B$7,
IF(AND(DADES!AJ18&gt;=CONTROL!$C$4, DADES!AJ18&lt;=CONTROL!$D$4), CONTROL!$B$4,
IF(AND(DADES!AJ18&gt;=CONTROL!$C$5, DADES!AJ18&lt;=CONTROL!$D$5), CONTROL!$B$5,
IF(AND(DADES!AJ18&gt;=CONTROL!$C$6, DADES!AJ18&lt;=CONTROL!$D$6), CONTROL!$B$6,
CONTROL!$B$7)))))</f>
        <v>2_45 A 64</v>
      </c>
      <c r="AL18" s="33">
        <f t="shared" si="16"/>
        <v>32150</v>
      </c>
      <c r="AM18" s="33">
        <f t="shared" si="17"/>
        <v>32150</v>
      </c>
      <c r="AN18" s="32" t="str">
        <f>IF(AG18&gt;0,IF(DADES!AG18&gt;CONTROL!$H$6, CONTROL!$G$6,
IF(AND(DADES!AG18&gt;=CONTROL!$H$5, DADES!AG18&lt;=CONTROL!$I$5), CONTROL!$G$5,
IF(AND(DADES!AG18&gt;=CONTROL!$H$4, DADES!AG18&lt;=CONTROL!$I$4), CONTROL!$G$4,
"G_SALARI NO APLICABLE"))),"")</f>
        <v>0_De 17.367,96 a 34.735,92 euros</v>
      </c>
      <c r="AO18" s="32" t="str">
        <f t="shared" si="8"/>
        <v>SI</v>
      </c>
      <c r="AP18" s="86" t="str">
        <f t="shared" si="18"/>
        <v/>
      </c>
      <c r="AQ18" s="89">
        <f t="shared" si="9"/>
        <v>1</v>
      </c>
      <c r="AR18" s="89">
        <f t="shared" si="9"/>
        <v>1</v>
      </c>
      <c r="AS18" s="89">
        <f t="shared" si="9"/>
        <v>1</v>
      </c>
      <c r="AT18" s="89">
        <f t="shared" si="9"/>
        <v>1</v>
      </c>
      <c r="AU18" s="89">
        <f t="shared" si="9"/>
        <v>1</v>
      </c>
      <c r="AV18" s="89">
        <f t="shared" si="9"/>
        <v>1</v>
      </c>
      <c r="AW18" s="89">
        <f t="shared" si="9"/>
        <v>1</v>
      </c>
      <c r="AX18" s="89">
        <f t="shared" si="9"/>
        <v>1</v>
      </c>
      <c r="AY18" s="89">
        <f t="shared" si="9"/>
        <v>1</v>
      </c>
      <c r="AZ18" s="89">
        <f t="shared" si="9"/>
        <v>1</v>
      </c>
      <c r="BA18" s="89">
        <f t="shared" si="9"/>
        <v>1</v>
      </c>
      <c r="BB18" s="89">
        <f t="shared" si="9"/>
        <v>1</v>
      </c>
      <c r="BC18" s="89">
        <f t="shared" si="19"/>
        <v>0</v>
      </c>
      <c r="BD18" s="89">
        <f t="shared" si="20"/>
        <v>0</v>
      </c>
      <c r="BE18" s="89">
        <f t="shared" si="20"/>
        <v>0</v>
      </c>
      <c r="BF18" s="89">
        <f t="shared" si="20"/>
        <v>0</v>
      </c>
      <c r="BG18" s="89">
        <f t="shared" si="20"/>
        <v>0</v>
      </c>
      <c r="BH18" s="89">
        <f t="shared" si="21"/>
        <v>0</v>
      </c>
      <c r="BI18" s="89">
        <f t="shared" si="21"/>
        <v>0</v>
      </c>
      <c r="BJ18" s="89">
        <f t="shared" si="21"/>
        <v>0</v>
      </c>
      <c r="BK18" s="89">
        <f t="shared" si="21"/>
        <v>0</v>
      </c>
      <c r="BL18" s="89">
        <f t="shared" si="22"/>
        <v>0</v>
      </c>
      <c r="BM18" s="89">
        <f t="shared" si="22"/>
        <v>0</v>
      </c>
      <c r="BN18" s="89">
        <f t="shared" si="22"/>
        <v>0</v>
      </c>
      <c r="BO18" s="89">
        <f t="shared" si="22"/>
        <v>0</v>
      </c>
      <c r="BQ18" s="89">
        <f t="shared" si="23"/>
        <v>1</v>
      </c>
      <c r="BR18" s="89">
        <f t="shared" si="23"/>
        <v>1</v>
      </c>
      <c r="BS18" s="89">
        <f t="shared" si="23"/>
        <v>1</v>
      </c>
      <c r="BT18" s="89">
        <f t="shared" si="23"/>
        <v>1</v>
      </c>
      <c r="BU18" s="89">
        <f t="shared" si="24"/>
        <v>1</v>
      </c>
      <c r="BV18" s="89">
        <f t="shared" si="24"/>
        <v>1</v>
      </c>
      <c r="BW18" s="89">
        <f t="shared" si="24"/>
        <v>1</v>
      </c>
      <c r="BX18" s="89">
        <f t="shared" si="24"/>
        <v>1</v>
      </c>
      <c r="BY18" s="89">
        <f t="shared" si="25"/>
        <v>1</v>
      </c>
      <c r="BZ18" s="89">
        <f t="shared" si="25"/>
        <v>1</v>
      </c>
      <c r="CA18" s="89">
        <f t="shared" si="25"/>
        <v>1</v>
      </c>
      <c r="CB18" s="89">
        <f t="shared" si="25"/>
        <v>1</v>
      </c>
    </row>
    <row r="19" spans="2:80" x14ac:dyDescent="0.35">
      <c r="B19" s="145">
        <v>371</v>
      </c>
      <c r="C19" s="34"/>
      <c r="D19" s="145" t="s">
        <v>716</v>
      </c>
      <c r="E19" s="24" t="s">
        <v>36</v>
      </c>
      <c r="F19" s="25">
        <v>28833</v>
      </c>
      <c r="G19" s="146">
        <v>44867</v>
      </c>
      <c r="H19" s="35"/>
      <c r="I19" s="149"/>
      <c r="J19" s="149"/>
      <c r="K19" s="34">
        <v>40</v>
      </c>
      <c r="L19" s="117">
        <v>5010</v>
      </c>
      <c r="M19" s="26">
        <v>502</v>
      </c>
      <c r="N19" s="26" t="s">
        <v>41</v>
      </c>
      <c r="O19" s="26" t="str">
        <f>VLOOKUP(L19,CONTROL!$P$12:$Q$553,2,FALSE)</f>
        <v>Cuiners i altres preparadors de menjars</v>
      </c>
      <c r="P19" s="26"/>
      <c r="Q19" s="27" t="s">
        <v>38</v>
      </c>
      <c r="R19" s="27" t="s">
        <v>38</v>
      </c>
      <c r="S19" s="27"/>
      <c r="T19" s="27"/>
      <c r="U19" s="147">
        <v>3500</v>
      </c>
      <c r="V19" s="87">
        <f t="shared" si="12"/>
        <v>42000</v>
      </c>
      <c r="W19" s="87">
        <f t="shared" si="13"/>
        <v>42000</v>
      </c>
      <c r="X19" s="28"/>
      <c r="Y19" s="28">
        <v>147</v>
      </c>
      <c r="Z19" s="28">
        <v>453</v>
      </c>
      <c r="AA19" s="28">
        <v>0</v>
      </c>
      <c r="AB19" s="28">
        <v>78</v>
      </c>
      <c r="AC19" s="28">
        <v>0</v>
      </c>
      <c r="AD19" s="29">
        <f t="shared" si="3"/>
        <v>42000</v>
      </c>
      <c r="AE19" s="29">
        <f t="shared" si="4"/>
        <v>600</v>
      </c>
      <c r="AF19" s="29">
        <f t="shared" si="5"/>
        <v>0</v>
      </c>
      <c r="AG19" s="30">
        <f t="shared" si="6"/>
        <v>42000</v>
      </c>
      <c r="AH19" s="30">
        <f t="shared" si="14"/>
        <v>600</v>
      </c>
      <c r="AI19" s="30">
        <f t="shared" si="15"/>
        <v>0</v>
      </c>
      <c r="AJ19" s="31">
        <f t="shared" si="7"/>
        <v>47</v>
      </c>
      <c r="AK19" s="32" t="str">
        <f>IF(AJ19=0,"",IF(DADES!AJ19&gt;CONTROL!$C$7, CONTROL!$B$7,
IF(AND(DADES!AJ19&gt;=CONTROL!$C$4, DADES!AJ19&lt;=CONTROL!$D$4), CONTROL!$B$4,
IF(AND(DADES!AJ19&gt;=CONTROL!$C$5, DADES!AJ19&lt;=CONTROL!$D$5), CONTROL!$B$5,
IF(AND(DADES!AJ19&gt;=CONTROL!$C$6, DADES!AJ19&lt;=CONTROL!$D$6), CONTROL!$B$6,
CONTROL!$B$7)))))</f>
        <v>2_45 A 64</v>
      </c>
      <c r="AL19" s="33">
        <f t="shared" si="16"/>
        <v>42600</v>
      </c>
      <c r="AM19" s="33">
        <f t="shared" si="17"/>
        <v>42600</v>
      </c>
      <c r="AN19" s="32" t="str">
        <f>IF(AG19&gt;0,IF(DADES!AG19&gt;CONTROL!$H$6, CONTROL!$G$6,
IF(AND(DADES!AG19&gt;=CONTROL!$H$5, DADES!AG19&lt;=CONTROL!$I$5), CONTROL!$G$5,
IF(AND(DADES!AG19&gt;=CONTROL!$H$4, DADES!AG19&lt;=CONTROL!$I$4), CONTROL!$G$4,
"G_SALARI NO APLICABLE"))),"")</f>
        <v>1_De 34.735,93 a 52.103,88 euros</v>
      </c>
      <c r="AO19" s="32" t="str">
        <f t="shared" si="8"/>
        <v>NO</v>
      </c>
      <c r="AP19" s="86" t="str">
        <f t="shared" si="18"/>
        <v/>
      </c>
      <c r="AQ19" s="89">
        <f t="shared" si="9"/>
        <v>1</v>
      </c>
      <c r="AR19" s="89">
        <f t="shared" si="9"/>
        <v>1</v>
      </c>
      <c r="AS19" s="89">
        <f t="shared" si="9"/>
        <v>1</v>
      </c>
      <c r="AT19" s="89">
        <f t="shared" si="9"/>
        <v>1</v>
      </c>
      <c r="AU19" s="89">
        <f t="shared" si="9"/>
        <v>1</v>
      </c>
      <c r="AV19" s="89">
        <f t="shared" si="9"/>
        <v>1</v>
      </c>
      <c r="AW19" s="89">
        <f t="shared" si="9"/>
        <v>1</v>
      </c>
      <c r="AX19" s="89">
        <f t="shared" si="9"/>
        <v>1</v>
      </c>
      <c r="AY19" s="89">
        <f t="shared" si="9"/>
        <v>1</v>
      </c>
      <c r="AZ19" s="89">
        <f t="shared" si="9"/>
        <v>1</v>
      </c>
      <c r="BA19" s="89">
        <f t="shared" si="9"/>
        <v>1</v>
      </c>
      <c r="BB19" s="89">
        <f t="shared" si="9"/>
        <v>1</v>
      </c>
      <c r="BC19" s="89">
        <f t="shared" si="19"/>
        <v>0</v>
      </c>
      <c r="BD19" s="89">
        <f t="shared" si="20"/>
        <v>0</v>
      </c>
      <c r="BE19" s="89">
        <f t="shared" si="20"/>
        <v>0</v>
      </c>
      <c r="BF19" s="89">
        <f t="shared" si="20"/>
        <v>0</v>
      </c>
      <c r="BG19" s="89">
        <f t="shared" si="20"/>
        <v>0</v>
      </c>
      <c r="BH19" s="89">
        <f t="shared" si="21"/>
        <v>0</v>
      </c>
      <c r="BI19" s="89">
        <f t="shared" si="21"/>
        <v>0</v>
      </c>
      <c r="BJ19" s="89">
        <f t="shared" si="21"/>
        <v>0</v>
      </c>
      <c r="BK19" s="89">
        <f t="shared" si="21"/>
        <v>0</v>
      </c>
      <c r="BL19" s="89">
        <f t="shared" si="22"/>
        <v>0</v>
      </c>
      <c r="BM19" s="89">
        <f t="shared" si="22"/>
        <v>0</v>
      </c>
      <c r="BN19" s="89">
        <f t="shared" si="22"/>
        <v>0</v>
      </c>
      <c r="BO19" s="89">
        <f t="shared" si="22"/>
        <v>0</v>
      </c>
      <c r="BQ19" s="89">
        <f t="shared" si="23"/>
        <v>1</v>
      </c>
      <c r="BR19" s="89">
        <f t="shared" si="23"/>
        <v>1</v>
      </c>
      <c r="BS19" s="89">
        <f t="shared" si="23"/>
        <v>1</v>
      </c>
      <c r="BT19" s="89">
        <f t="shared" si="23"/>
        <v>1</v>
      </c>
      <c r="BU19" s="89">
        <f t="shared" si="24"/>
        <v>1</v>
      </c>
      <c r="BV19" s="89">
        <f t="shared" si="24"/>
        <v>1</v>
      </c>
      <c r="BW19" s="89">
        <f t="shared" si="24"/>
        <v>1</v>
      </c>
      <c r="BX19" s="89">
        <f t="shared" si="24"/>
        <v>1</v>
      </c>
      <c r="BY19" s="89">
        <f t="shared" si="25"/>
        <v>1</v>
      </c>
      <c r="BZ19" s="89">
        <f t="shared" si="25"/>
        <v>1</v>
      </c>
      <c r="CA19" s="89">
        <f t="shared" si="25"/>
        <v>1</v>
      </c>
      <c r="CB19" s="89">
        <f t="shared" si="25"/>
        <v>1</v>
      </c>
    </row>
    <row r="20" spans="2:80" x14ac:dyDescent="0.35">
      <c r="B20" s="145">
        <v>372</v>
      </c>
      <c r="C20" s="34"/>
      <c r="D20" s="145" t="s">
        <v>716</v>
      </c>
      <c r="E20" s="24" t="s">
        <v>36</v>
      </c>
      <c r="F20" s="25">
        <v>27010</v>
      </c>
      <c r="G20" s="146">
        <v>44434</v>
      </c>
      <c r="H20" s="35"/>
      <c r="I20" s="149"/>
      <c r="J20" s="149"/>
      <c r="K20" s="34">
        <v>32</v>
      </c>
      <c r="L20" s="117">
        <v>5010</v>
      </c>
      <c r="M20" s="26">
        <v>430</v>
      </c>
      <c r="N20" s="26" t="s">
        <v>43</v>
      </c>
      <c r="O20" s="26" t="str">
        <f>VLOOKUP(L20,CONTROL!$P$12:$Q$553,2,FALSE)</f>
        <v>Cuiners i altres preparadors de menjars</v>
      </c>
      <c r="P20" s="26"/>
      <c r="Q20" s="27" t="s">
        <v>38</v>
      </c>
      <c r="R20" s="27"/>
      <c r="S20" s="27"/>
      <c r="T20" s="27"/>
      <c r="U20" s="147">
        <v>1663.14</v>
      </c>
      <c r="V20" s="87">
        <f t="shared" si="12"/>
        <v>15966.144</v>
      </c>
      <c r="W20" s="87">
        <f t="shared" si="13"/>
        <v>19957.68</v>
      </c>
      <c r="X20" s="28"/>
      <c r="Y20" s="28">
        <v>94</v>
      </c>
      <c r="Z20" s="28">
        <v>461</v>
      </c>
      <c r="AA20" s="28">
        <v>0</v>
      </c>
      <c r="AB20" s="28">
        <v>51</v>
      </c>
      <c r="AC20" s="28">
        <v>0</v>
      </c>
      <c r="AD20" s="29">
        <f t="shared" si="3"/>
        <v>15966.144</v>
      </c>
      <c r="AE20" s="29">
        <f t="shared" si="4"/>
        <v>555</v>
      </c>
      <c r="AF20" s="29">
        <f t="shared" si="5"/>
        <v>0</v>
      </c>
      <c r="AG20" s="30">
        <f t="shared" si="6"/>
        <v>19957.68</v>
      </c>
      <c r="AH20" s="30">
        <f t="shared" si="14"/>
        <v>555</v>
      </c>
      <c r="AI20" s="30">
        <f t="shared" si="15"/>
        <v>0</v>
      </c>
      <c r="AJ20" s="31">
        <f t="shared" si="7"/>
        <v>52</v>
      </c>
      <c r="AK20" s="32" t="str">
        <f>IF(AJ20=0,"",IF(DADES!AJ20&gt;CONTROL!$C$7, CONTROL!$B$7,
IF(AND(DADES!AJ20&gt;=CONTROL!$C$4, DADES!AJ20&lt;=CONTROL!$D$4), CONTROL!$B$4,
IF(AND(DADES!AJ20&gt;=CONTROL!$C$5, DADES!AJ20&lt;=CONTROL!$D$5), CONTROL!$B$5,
IF(AND(DADES!AJ20&gt;=CONTROL!$C$6, DADES!AJ20&lt;=CONTROL!$D$6), CONTROL!$B$6,
CONTROL!$B$7)))))</f>
        <v>2_45 A 64</v>
      </c>
      <c r="AL20" s="33">
        <f t="shared" si="16"/>
        <v>16521.144</v>
      </c>
      <c r="AM20" s="33">
        <f t="shared" si="17"/>
        <v>20512.68</v>
      </c>
      <c r="AN20" s="32" t="str">
        <f>IF(AG20&gt;0,IF(DADES!AG20&gt;CONTROL!$H$6, CONTROL!$G$6,
IF(AND(DADES!AG20&gt;=CONTROL!$H$5, DADES!AG20&lt;=CONTROL!$I$5), CONTROL!$G$5,
IF(AND(DADES!AG20&gt;=CONTROL!$H$4, DADES!AG20&lt;=CONTROL!$I$4), CONTROL!$G$4,
"G_SALARI NO APLICABLE"))),"")</f>
        <v>0_De 17.367,96 a 34.735,92 euros</v>
      </c>
      <c r="AO20" s="32" t="str">
        <f t="shared" si="8"/>
        <v>NO</v>
      </c>
      <c r="AP20" s="86" t="str">
        <f t="shared" si="18"/>
        <v/>
      </c>
      <c r="AQ20" s="89">
        <f t="shared" si="9"/>
        <v>1</v>
      </c>
      <c r="AR20" s="89">
        <f t="shared" si="9"/>
        <v>1</v>
      </c>
      <c r="AS20" s="89">
        <f t="shared" si="9"/>
        <v>1</v>
      </c>
      <c r="AT20" s="89">
        <f t="shared" si="9"/>
        <v>1</v>
      </c>
      <c r="AU20" s="89">
        <f t="shared" si="9"/>
        <v>1</v>
      </c>
      <c r="AV20" s="89">
        <f t="shared" si="9"/>
        <v>1</v>
      </c>
      <c r="AW20" s="89">
        <f t="shared" si="9"/>
        <v>1</v>
      </c>
      <c r="AX20" s="89">
        <f t="shared" si="9"/>
        <v>1</v>
      </c>
      <c r="AY20" s="89">
        <f t="shared" si="9"/>
        <v>1</v>
      </c>
      <c r="AZ20" s="89">
        <f t="shared" si="9"/>
        <v>1</v>
      </c>
      <c r="BA20" s="89">
        <f t="shared" si="9"/>
        <v>1</v>
      </c>
      <c r="BB20" s="89">
        <f t="shared" si="9"/>
        <v>1</v>
      </c>
      <c r="BC20" s="89">
        <f t="shared" si="19"/>
        <v>0</v>
      </c>
      <c r="BD20" s="89">
        <f t="shared" si="20"/>
        <v>0</v>
      </c>
      <c r="BE20" s="89">
        <f t="shared" si="20"/>
        <v>0</v>
      </c>
      <c r="BF20" s="89">
        <f t="shared" si="20"/>
        <v>0</v>
      </c>
      <c r="BG20" s="89">
        <f t="shared" si="20"/>
        <v>0</v>
      </c>
      <c r="BH20" s="89">
        <f t="shared" si="21"/>
        <v>0</v>
      </c>
      <c r="BI20" s="89">
        <f t="shared" si="21"/>
        <v>0</v>
      </c>
      <c r="BJ20" s="89">
        <f t="shared" si="21"/>
        <v>0</v>
      </c>
      <c r="BK20" s="89">
        <f t="shared" si="21"/>
        <v>0</v>
      </c>
      <c r="BL20" s="89">
        <f t="shared" si="22"/>
        <v>0</v>
      </c>
      <c r="BM20" s="89">
        <f t="shared" si="22"/>
        <v>0</v>
      </c>
      <c r="BN20" s="89">
        <f t="shared" si="22"/>
        <v>0</v>
      </c>
      <c r="BO20" s="89">
        <f t="shared" si="22"/>
        <v>0</v>
      </c>
      <c r="BQ20" s="89">
        <f t="shared" si="23"/>
        <v>1</v>
      </c>
      <c r="BR20" s="89">
        <f t="shared" si="23"/>
        <v>1</v>
      </c>
      <c r="BS20" s="89">
        <f t="shared" si="23"/>
        <v>1</v>
      </c>
      <c r="BT20" s="89">
        <f t="shared" si="23"/>
        <v>1</v>
      </c>
      <c r="BU20" s="89">
        <f t="shared" si="24"/>
        <v>1</v>
      </c>
      <c r="BV20" s="89">
        <f t="shared" si="24"/>
        <v>1</v>
      </c>
      <c r="BW20" s="89">
        <f t="shared" si="24"/>
        <v>1</v>
      </c>
      <c r="BX20" s="89">
        <f t="shared" si="24"/>
        <v>1</v>
      </c>
      <c r="BY20" s="89">
        <f t="shared" si="25"/>
        <v>1</v>
      </c>
      <c r="BZ20" s="89">
        <f t="shared" si="25"/>
        <v>1</v>
      </c>
      <c r="CA20" s="89">
        <f t="shared" si="25"/>
        <v>1</v>
      </c>
      <c r="CB20" s="89">
        <f t="shared" si="25"/>
        <v>1</v>
      </c>
    </row>
    <row r="21" spans="2:80" x14ac:dyDescent="0.35">
      <c r="B21" s="145">
        <v>373</v>
      </c>
      <c r="C21" s="34"/>
      <c r="D21" s="145" t="s">
        <v>716</v>
      </c>
      <c r="E21" s="24" t="s">
        <v>718</v>
      </c>
      <c r="F21" s="25">
        <v>30295</v>
      </c>
      <c r="G21" s="146">
        <v>44867</v>
      </c>
      <c r="H21" s="35">
        <v>45792</v>
      </c>
      <c r="I21" s="149"/>
      <c r="J21" s="149"/>
      <c r="K21" s="34">
        <v>40</v>
      </c>
      <c r="L21" s="117">
        <v>5020</v>
      </c>
      <c r="M21" s="26">
        <v>430</v>
      </c>
      <c r="N21" s="26" t="s">
        <v>43</v>
      </c>
      <c r="O21" s="26" t="str">
        <f>VLOOKUP(L21,CONTROL!$P$12:$Q$553,2,FALSE)</f>
        <v>Cambrers, barmans i similars</v>
      </c>
      <c r="P21" s="26"/>
      <c r="Q21" s="27" t="s">
        <v>38</v>
      </c>
      <c r="R21" s="27"/>
      <c r="S21" s="27"/>
      <c r="T21" s="27"/>
      <c r="U21" s="147">
        <v>1511.47</v>
      </c>
      <c r="V21" s="87">
        <f t="shared" si="12"/>
        <v>18137.64</v>
      </c>
      <c r="W21" s="87">
        <f t="shared" si="13"/>
        <v>18137.64</v>
      </c>
      <c r="X21" s="28"/>
      <c r="Y21" s="28">
        <v>119</v>
      </c>
      <c r="Z21" s="28">
        <v>1174</v>
      </c>
      <c r="AA21" s="28">
        <v>0</v>
      </c>
      <c r="AB21" s="28">
        <v>68</v>
      </c>
      <c r="AC21" s="28">
        <v>0</v>
      </c>
      <c r="AD21" s="29">
        <f t="shared" si="3"/>
        <v>18137.64</v>
      </c>
      <c r="AE21" s="29">
        <f t="shared" si="4"/>
        <v>1293</v>
      </c>
      <c r="AF21" s="29">
        <f t="shared" si="5"/>
        <v>0</v>
      </c>
      <c r="AG21" s="30">
        <f t="shared" si="6"/>
        <v>18137.64</v>
      </c>
      <c r="AH21" s="30">
        <f t="shared" si="14"/>
        <v>1293</v>
      </c>
      <c r="AI21" s="30">
        <f t="shared" si="15"/>
        <v>0</v>
      </c>
      <c r="AJ21" s="31">
        <f t="shared" si="7"/>
        <v>43</v>
      </c>
      <c r="AK21" s="32" t="str">
        <f>IF(AJ21=0,"",IF(DADES!AJ21&gt;CONTROL!$C$7, CONTROL!$B$7,
IF(AND(DADES!AJ21&gt;=CONTROL!$C$4, DADES!AJ21&lt;=CONTROL!$D$4), CONTROL!$B$4,
IF(AND(DADES!AJ21&gt;=CONTROL!$C$5, DADES!AJ21&lt;=CONTROL!$D$5), CONTROL!$B$5,
IF(AND(DADES!AJ21&gt;=CONTROL!$C$6, DADES!AJ21&lt;=CONTROL!$D$6), CONTROL!$B$6,
CONTROL!$B$7)))))</f>
        <v>1_25 A 44</v>
      </c>
      <c r="AL21" s="33">
        <f t="shared" si="16"/>
        <v>19430.64</v>
      </c>
      <c r="AM21" s="33">
        <f t="shared" si="17"/>
        <v>19430.64</v>
      </c>
      <c r="AN21" s="32" t="str">
        <f>IF(AG21&gt;0,IF(DADES!AG21&gt;CONTROL!$H$6, CONTROL!$G$6,
IF(AND(DADES!AG21&gt;=CONTROL!$H$5, DADES!AG21&lt;=CONTROL!$I$5), CONTROL!$G$5,
IF(AND(DADES!AG21&gt;=CONTROL!$H$4, DADES!AG21&lt;=CONTROL!$I$4), CONTROL!$G$4,
"G_SALARI NO APLICABLE"))),"")</f>
        <v>0_De 17.367,96 a 34.735,92 euros</v>
      </c>
      <c r="AO21" s="32" t="str">
        <f t="shared" si="8"/>
        <v>NO</v>
      </c>
      <c r="AP21" s="86">
        <f t="shared" si="18"/>
        <v>925</v>
      </c>
      <c r="AQ21" s="89">
        <f t="shared" si="9"/>
        <v>1</v>
      </c>
      <c r="AR21" s="89">
        <f t="shared" si="9"/>
        <v>1</v>
      </c>
      <c r="AS21" s="89">
        <f t="shared" si="9"/>
        <v>1</v>
      </c>
      <c r="AT21" s="89">
        <f t="shared" si="9"/>
        <v>1</v>
      </c>
      <c r="AU21" s="89">
        <f t="shared" si="9"/>
        <v>0</v>
      </c>
      <c r="AV21" s="89">
        <f t="shared" si="9"/>
        <v>0</v>
      </c>
      <c r="AW21" s="89">
        <f t="shared" si="9"/>
        <v>0</v>
      </c>
      <c r="AX21" s="89">
        <f t="shared" si="9"/>
        <v>0</v>
      </c>
      <c r="AY21" s="89">
        <f t="shared" si="9"/>
        <v>0</v>
      </c>
      <c r="AZ21" s="89">
        <f t="shared" si="9"/>
        <v>0</v>
      </c>
      <c r="BA21" s="89">
        <f t="shared" si="9"/>
        <v>0</v>
      </c>
      <c r="BB21" s="89">
        <f t="shared" si="9"/>
        <v>0</v>
      </c>
      <c r="BC21" s="89">
        <f t="shared" si="19"/>
        <v>0</v>
      </c>
      <c r="BD21" s="89">
        <f t="shared" si="20"/>
        <v>0</v>
      </c>
      <c r="BE21" s="89">
        <f t="shared" si="20"/>
        <v>0</v>
      </c>
      <c r="BF21" s="89">
        <f t="shared" si="20"/>
        <v>0</v>
      </c>
      <c r="BG21" s="89">
        <f t="shared" si="20"/>
        <v>0</v>
      </c>
      <c r="BH21" s="89">
        <f t="shared" si="21"/>
        <v>0</v>
      </c>
      <c r="BI21" s="89">
        <f t="shared" si="21"/>
        <v>0</v>
      </c>
      <c r="BJ21" s="89">
        <f t="shared" si="21"/>
        <v>0</v>
      </c>
      <c r="BK21" s="89">
        <f t="shared" si="21"/>
        <v>0</v>
      </c>
      <c r="BL21" s="89">
        <f t="shared" si="22"/>
        <v>0</v>
      </c>
      <c r="BM21" s="89">
        <f t="shared" si="22"/>
        <v>0</v>
      </c>
      <c r="BN21" s="89">
        <f t="shared" si="22"/>
        <v>0</v>
      </c>
      <c r="BO21" s="89">
        <f t="shared" si="22"/>
        <v>0</v>
      </c>
      <c r="BQ21" s="89">
        <f t="shared" si="23"/>
        <v>1</v>
      </c>
      <c r="BR21" s="89">
        <f t="shared" si="23"/>
        <v>1</v>
      </c>
      <c r="BS21" s="89">
        <f t="shared" si="23"/>
        <v>1</v>
      </c>
      <c r="BT21" s="89">
        <f t="shared" si="23"/>
        <v>1</v>
      </c>
      <c r="BU21" s="89">
        <f t="shared" si="24"/>
        <v>0</v>
      </c>
      <c r="BV21" s="89">
        <f t="shared" si="24"/>
        <v>0</v>
      </c>
      <c r="BW21" s="89">
        <f t="shared" si="24"/>
        <v>0</v>
      </c>
      <c r="BX21" s="89">
        <f t="shared" si="24"/>
        <v>0</v>
      </c>
      <c r="BY21" s="89">
        <f t="shared" si="25"/>
        <v>0</v>
      </c>
      <c r="BZ21" s="89">
        <f t="shared" si="25"/>
        <v>0</v>
      </c>
      <c r="CA21" s="89">
        <f t="shared" si="25"/>
        <v>0</v>
      </c>
      <c r="CB21" s="89">
        <f t="shared" si="25"/>
        <v>0</v>
      </c>
    </row>
    <row r="22" spans="2:80" x14ac:dyDescent="0.35">
      <c r="B22" s="145">
        <v>378</v>
      </c>
      <c r="C22" s="34"/>
      <c r="D22" s="145" t="s">
        <v>717</v>
      </c>
      <c r="E22" s="24" t="s">
        <v>36</v>
      </c>
      <c r="F22" s="25">
        <v>30295</v>
      </c>
      <c r="G22" s="146">
        <v>45665</v>
      </c>
      <c r="H22" s="35">
        <v>45823</v>
      </c>
      <c r="I22" s="149"/>
      <c r="J22" s="149"/>
      <c r="K22" s="24">
        <v>10</v>
      </c>
      <c r="L22" s="117">
        <v>5010</v>
      </c>
      <c r="M22" s="26">
        <v>912</v>
      </c>
      <c r="N22" s="26" t="s">
        <v>44</v>
      </c>
      <c r="O22" s="26" t="str">
        <f>VLOOKUP(L22,CONTROL!$P$12:$Q$553,2,FALSE)</f>
        <v>Cuiners i altres preparadors de menjars</v>
      </c>
      <c r="P22" s="26"/>
      <c r="Q22" s="27" t="s">
        <v>38</v>
      </c>
      <c r="R22" s="27"/>
      <c r="S22" s="27"/>
      <c r="T22" s="27"/>
      <c r="U22" s="147">
        <v>1817</v>
      </c>
      <c r="V22" s="87">
        <f t="shared" si="12"/>
        <v>5451</v>
      </c>
      <c r="W22" s="87">
        <f t="shared" si="13"/>
        <v>21804</v>
      </c>
      <c r="X22" s="28"/>
      <c r="Y22" s="28">
        <v>162</v>
      </c>
      <c r="Z22" s="28">
        <v>221</v>
      </c>
      <c r="AA22" s="28">
        <v>0</v>
      </c>
      <c r="AB22" s="28">
        <v>100</v>
      </c>
      <c r="AC22" s="28">
        <v>0</v>
      </c>
      <c r="AD22" s="29">
        <f t="shared" si="3"/>
        <v>5451</v>
      </c>
      <c r="AE22" s="29">
        <f t="shared" si="4"/>
        <v>383</v>
      </c>
      <c r="AF22" s="29">
        <f t="shared" si="5"/>
        <v>0</v>
      </c>
      <c r="AG22" s="30">
        <f t="shared" si="6"/>
        <v>21804</v>
      </c>
      <c r="AH22" s="30">
        <f t="shared" si="14"/>
        <v>383</v>
      </c>
      <c r="AI22" s="30">
        <f t="shared" si="15"/>
        <v>0</v>
      </c>
      <c r="AJ22" s="31">
        <f t="shared" si="7"/>
        <v>43</v>
      </c>
      <c r="AK22" s="32" t="str">
        <f>IF(AJ22=0,"",IF(DADES!AJ22&gt;CONTROL!$C$7, CONTROL!$B$7,
IF(AND(DADES!AJ22&gt;=CONTROL!$C$4, DADES!AJ22&lt;=CONTROL!$D$4), CONTROL!$B$4,
IF(AND(DADES!AJ22&gt;=CONTROL!$C$5, DADES!AJ22&lt;=CONTROL!$D$5), CONTROL!$B$5,
IF(AND(DADES!AJ22&gt;=CONTROL!$C$6, DADES!AJ22&lt;=CONTROL!$D$6), CONTROL!$B$6,
CONTROL!$B$7)))))</f>
        <v>1_25 A 44</v>
      </c>
      <c r="AL22" s="33">
        <f t="shared" si="16"/>
        <v>5834</v>
      </c>
      <c r="AM22" s="33">
        <f t="shared" si="17"/>
        <v>22187</v>
      </c>
      <c r="AN22" s="32" t="str">
        <f>IF(AG22&gt;0,IF(DADES!AG22&gt;CONTROL!$H$6, CONTROL!$G$6,
IF(AND(DADES!AG22&gt;=CONTROL!$H$5, DADES!AG22&lt;=CONTROL!$I$5), CONTROL!$G$5,
IF(AND(DADES!AG22&gt;=CONTROL!$H$4, DADES!AG22&lt;=CONTROL!$I$4), CONTROL!$G$4,
"G_SALARI NO APLICABLE"))),"")</f>
        <v>0_De 17.367,96 a 34.735,92 euros</v>
      </c>
      <c r="AO22" s="32" t="str">
        <f t="shared" si="8"/>
        <v>NO</v>
      </c>
      <c r="AP22" s="86"/>
      <c r="AQ22" s="89">
        <f t="shared" si="9"/>
        <v>1</v>
      </c>
      <c r="AR22" s="89">
        <f t="shared" si="9"/>
        <v>1</v>
      </c>
      <c r="AS22" s="89">
        <f t="shared" si="9"/>
        <v>1</v>
      </c>
      <c r="AT22" s="89">
        <f t="shared" si="9"/>
        <v>1</v>
      </c>
      <c r="AU22" s="89">
        <f t="shared" si="9"/>
        <v>1</v>
      </c>
      <c r="AV22" s="89">
        <f t="shared" si="9"/>
        <v>0</v>
      </c>
      <c r="AW22" s="89">
        <f t="shared" si="9"/>
        <v>0</v>
      </c>
      <c r="AX22" s="89">
        <f t="shared" si="9"/>
        <v>0</v>
      </c>
      <c r="AY22" s="89">
        <f t="shared" si="9"/>
        <v>0</v>
      </c>
      <c r="AZ22" s="89">
        <f t="shared" si="9"/>
        <v>0</v>
      </c>
      <c r="BA22" s="89">
        <f t="shared" si="9"/>
        <v>0</v>
      </c>
      <c r="BB22" s="89">
        <f t="shared" si="9"/>
        <v>0</v>
      </c>
      <c r="BC22" s="89">
        <f t="shared" si="19"/>
        <v>1</v>
      </c>
      <c r="BD22" s="89">
        <f t="shared" si="20"/>
        <v>0</v>
      </c>
      <c r="BE22" s="89">
        <f t="shared" si="20"/>
        <v>0</v>
      </c>
      <c r="BF22" s="89">
        <f t="shared" si="20"/>
        <v>0</v>
      </c>
      <c r="BG22" s="89">
        <f t="shared" si="20"/>
        <v>0</v>
      </c>
      <c r="BH22" s="89">
        <f t="shared" si="21"/>
        <v>0</v>
      </c>
      <c r="BI22" s="89">
        <f t="shared" si="21"/>
        <v>159</v>
      </c>
      <c r="BJ22" s="89">
        <f t="shared" si="21"/>
        <v>135</v>
      </c>
      <c r="BK22" s="89">
        <f t="shared" si="21"/>
        <v>104</v>
      </c>
      <c r="BL22" s="89">
        <f t="shared" si="22"/>
        <v>74</v>
      </c>
      <c r="BM22" s="89">
        <f t="shared" si="22"/>
        <v>43</v>
      </c>
      <c r="BN22" s="89">
        <f t="shared" si="22"/>
        <v>13</v>
      </c>
      <c r="BO22" s="89">
        <f t="shared" si="22"/>
        <v>0</v>
      </c>
      <c r="BQ22" s="89">
        <f t="shared" si="23"/>
        <v>1</v>
      </c>
      <c r="BR22" s="89">
        <f t="shared" si="23"/>
        <v>1</v>
      </c>
      <c r="BS22" s="89">
        <f t="shared" si="23"/>
        <v>1</v>
      </c>
      <c r="BT22" s="89">
        <f t="shared" si="23"/>
        <v>1</v>
      </c>
      <c r="BU22" s="89">
        <f t="shared" si="24"/>
        <v>1</v>
      </c>
      <c r="BV22" s="89">
        <f t="shared" si="24"/>
        <v>2</v>
      </c>
      <c r="BW22" s="89">
        <f t="shared" si="24"/>
        <v>1</v>
      </c>
      <c r="BX22" s="89">
        <f t="shared" si="24"/>
        <v>1</v>
      </c>
      <c r="BY22" s="89">
        <f t="shared" si="25"/>
        <v>1</v>
      </c>
      <c r="BZ22" s="89">
        <f t="shared" si="25"/>
        <v>1</v>
      </c>
      <c r="CA22" s="89">
        <f t="shared" si="25"/>
        <v>1</v>
      </c>
      <c r="CB22" s="89">
        <f t="shared" si="25"/>
        <v>0</v>
      </c>
    </row>
    <row r="23" spans="2:80" x14ac:dyDescent="0.35">
      <c r="B23" s="145">
        <v>438</v>
      </c>
      <c r="C23" s="34"/>
      <c r="D23" s="145" t="s">
        <v>717</v>
      </c>
      <c r="E23" s="24" t="s">
        <v>36</v>
      </c>
      <c r="F23" s="25">
        <v>29930</v>
      </c>
      <c r="G23" s="146">
        <v>45653</v>
      </c>
      <c r="H23" s="35">
        <v>45716</v>
      </c>
      <c r="I23" s="149"/>
      <c r="J23" s="149"/>
      <c r="K23" s="24">
        <v>10</v>
      </c>
      <c r="L23" s="117">
        <v>5020</v>
      </c>
      <c r="M23" s="26">
        <v>912</v>
      </c>
      <c r="N23" s="26" t="s">
        <v>44</v>
      </c>
      <c r="O23" s="26" t="str">
        <f>VLOOKUP(L23,CONTROL!$P$12:$Q$553,2,FALSE)</f>
        <v>Cambrers, barmans i similars</v>
      </c>
      <c r="P23" s="26"/>
      <c r="Q23" s="27" t="s">
        <v>38</v>
      </c>
      <c r="R23" s="27"/>
      <c r="S23" s="27"/>
      <c r="T23" s="27"/>
      <c r="U23" s="147">
        <v>1734</v>
      </c>
      <c r="V23" s="87">
        <f t="shared" si="12"/>
        <v>5201.9999999999991</v>
      </c>
      <c r="W23" s="87">
        <f t="shared" si="13"/>
        <v>20808</v>
      </c>
      <c r="X23" s="28"/>
      <c r="Y23" s="28">
        <v>142</v>
      </c>
      <c r="Z23" s="28">
        <v>245</v>
      </c>
      <c r="AA23" s="28">
        <v>0</v>
      </c>
      <c r="AB23" s="28">
        <v>59</v>
      </c>
      <c r="AC23" s="28">
        <v>0</v>
      </c>
      <c r="AD23" s="29">
        <f t="shared" si="3"/>
        <v>5201.9999999999991</v>
      </c>
      <c r="AE23" s="29">
        <f t="shared" si="4"/>
        <v>387</v>
      </c>
      <c r="AF23" s="29">
        <f t="shared" si="5"/>
        <v>0</v>
      </c>
      <c r="AG23" s="30">
        <f t="shared" si="6"/>
        <v>20808</v>
      </c>
      <c r="AH23" s="30">
        <f t="shared" si="14"/>
        <v>387</v>
      </c>
      <c r="AI23" s="30">
        <f t="shared" si="15"/>
        <v>0</v>
      </c>
      <c r="AJ23" s="31">
        <f t="shared" si="7"/>
        <v>44</v>
      </c>
      <c r="AK23" s="32" t="str">
        <f>IF(AJ23=0,"",IF(DADES!AJ23&gt;CONTROL!$C$7, CONTROL!$B$7,
IF(AND(DADES!AJ23&gt;=CONTROL!$C$4, DADES!AJ23&lt;=CONTROL!$D$4), CONTROL!$B$4,
IF(AND(DADES!AJ23&gt;=CONTROL!$C$5, DADES!AJ23&lt;=CONTROL!$D$5), CONTROL!$B$5,
IF(AND(DADES!AJ23&gt;=CONTROL!$C$6, DADES!AJ23&lt;=CONTROL!$D$6), CONTROL!$B$6,
CONTROL!$B$7)))))</f>
        <v>1_25 A 44</v>
      </c>
      <c r="AL23" s="33">
        <f t="shared" si="16"/>
        <v>5588.9999999999991</v>
      </c>
      <c r="AM23" s="33">
        <f t="shared" si="17"/>
        <v>21195</v>
      </c>
      <c r="AN23" s="32" t="str">
        <f>IF(AG23&gt;0,IF(DADES!AG23&gt;CONTROL!$H$6, CONTROL!$G$6,
IF(AND(DADES!AG23&gt;=CONTROL!$H$5, DADES!AG23&lt;=CONTROL!$I$5), CONTROL!$G$5,
IF(AND(DADES!AG23&gt;=CONTROL!$H$4, DADES!AG23&lt;=CONTROL!$I$4), CONTROL!$G$4,
"G_SALARI NO APLICABLE"))),"")</f>
        <v>0_De 17.367,96 a 34.735,92 euros</v>
      </c>
      <c r="AO23" s="32" t="str">
        <f t="shared" si="8"/>
        <v>NO</v>
      </c>
      <c r="AP23" s="86"/>
      <c r="AQ23" s="89">
        <f t="shared" si="9"/>
        <v>1</v>
      </c>
      <c r="AR23" s="89">
        <f t="shared" si="9"/>
        <v>1</v>
      </c>
      <c r="AS23" s="89">
        <f t="shared" si="9"/>
        <v>0</v>
      </c>
      <c r="AT23" s="89">
        <f t="shared" si="9"/>
        <v>0</v>
      </c>
      <c r="AU23" s="89">
        <f t="shared" si="9"/>
        <v>0</v>
      </c>
      <c r="AV23" s="89">
        <f t="shared" si="9"/>
        <v>0</v>
      </c>
      <c r="AW23" s="89">
        <f t="shared" si="9"/>
        <v>0</v>
      </c>
      <c r="AX23" s="89">
        <f t="shared" si="9"/>
        <v>0</v>
      </c>
      <c r="AY23" s="89">
        <f t="shared" si="9"/>
        <v>0</v>
      </c>
      <c r="AZ23" s="89">
        <f t="shared" si="9"/>
        <v>0</v>
      </c>
      <c r="BA23" s="89">
        <f t="shared" si="9"/>
        <v>0</v>
      </c>
      <c r="BB23" s="89">
        <f t="shared" si="9"/>
        <v>0</v>
      </c>
      <c r="BC23" s="89">
        <f t="shared" si="19"/>
        <v>1</v>
      </c>
      <c r="BD23" s="89">
        <f t="shared" si="20"/>
        <v>0</v>
      </c>
      <c r="BE23" s="89">
        <f t="shared" si="20"/>
        <v>0</v>
      </c>
      <c r="BF23" s="89">
        <f t="shared" si="20"/>
        <v>64</v>
      </c>
      <c r="BG23" s="89">
        <f t="shared" si="20"/>
        <v>64</v>
      </c>
      <c r="BH23" s="89">
        <f t="shared" si="21"/>
        <v>64</v>
      </c>
      <c r="BI23" s="89">
        <f t="shared" si="21"/>
        <v>59</v>
      </c>
      <c r="BJ23" s="89">
        <f t="shared" si="21"/>
        <v>28</v>
      </c>
      <c r="BK23" s="89">
        <f t="shared" si="21"/>
        <v>0</v>
      </c>
      <c r="BL23" s="89">
        <f t="shared" si="22"/>
        <v>0</v>
      </c>
      <c r="BM23" s="89">
        <f t="shared" si="22"/>
        <v>0</v>
      </c>
      <c r="BN23" s="89">
        <f t="shared" si="22"/>
        <v>0</v>
      </c>
      <c r="BO23" s="89">
        <f t="shared" si="22"/>
        <v>0</v>
      </c>
      <c r="BQ23" s="89">
        <f t="shared" si="23"/>
        <v>1</v>
      </c>
      <c r="BR23" s="89">
        <f t="shared" si="23"/>
        <v>1</v>
      </c>
      <c r="BS23" s="89">
        <f t="shared" si="23"/>
        <v>1</v>
      </c>
      <c r="BT23" s="89">
        <f t="shared" si="23"/>
        <v>1</v>
      </c>
      <c r="BU23" s="89">
        <f t="shared" si="24"/>
        <v>1</v>
      </c>
      <c r="BV23" s="89">
        <f t="shared" si="24"/>
        <v>1</v>
      </c>
      <c r="BW23" s="89">
        <f t="shared" si="24"/>
        <v>1</v>
      </c>
      <c r="BX23" s="89">
        <f t="shared" si="24"/>
        <v>0</v>
      </c>
      <c r="BY23" s="89">
        <f t="shared" si="25"/>
        <v>0</v>
      </c>
      <c r="BZ23" s="89">
        <f t="shared" si="25"/>
        <v>0</v>
      </c>
      <c r="CA23" s="89">
        <f t="shared" si="25"/>
        <v>0</v>
      </c>
      <c r="CB23" s="89">
        <f t="shared" si="25"/>
        <v>0</v>
      </c>
    </row>
    <row r="24" spans="2:80" x14ac:dyDescent="0.35">
      <c r="B24" s="145">
        <v>439</v>
      </c>
      <c r="C24" s="34"/>
      <c r="D24" s="145" t="s">
        <v>716</v>
      </c>
      <c r="E24" s="24" t="s">
        <v>718</v>
      </c>
      <c r="F24" s="25">
        <v>29930</v>
      </c>
      <c r="G24" s="146">
        <v>45630</v>
      </c>
      <c r="H24" s="35">
        <v>45807</v>
      </c>
      <c r="I24" s="149"/>
      <c r="J24" s="149"/>
      <c r="K24" s="34">
        <v>40</v>
      </c>
      <c r="L24" s="117">
        <v>5020</v>
      </c>
      <c r="M24" s="26">
        <v>912</v>
      </c>
      <c r="N24" s="26" t="s">
        <v>44</v>
      </c>
      <c r="O24" s="26" t="str">
        <f>VLOOKUP(L24,CONTROL!$P$12:$Q$553,2,FALSE)</f>
        <v>Cambrers, barmans i similars</v>
      </c>
      <c r="P24" s="26"/>
      <c r="Q24" s="27" t="s">
        <v>38</v>
      </c>
      <c r="R24" s="27"/>
      <c r="S24" s="27"/>
      <c r="T24" s="27"/>
      <c r="U24" s="147">
        <v>1566</v>
      </c>
      <c r="V24" s="87">
        <f t="shared" si="12"/>
        <v>18792</v>
      </c>
      <c r="W24" s="87">
        <f t="shared" si="13"/>
        <v>18792</v>
      </c>
      <c r="X24" s="28"/>
      <c r="Y24" s="28">
        <v>73</v>
      </c>
      <c r="Z24" s="28">
        <v>612</v>
      </c>
      <c r="AA24" s="28">
        <v>0</v>
      </c>
      <c r="AB24" s="28">
        <v>42</v>
      </c>
      <c r="AC24" s="28">
        <v>0</v>
      </c>
      <c r="AD24" s="29">
        <f t="shared" si="3"/>
        <v>18792</v>
      </c>
      <c r="AE24" s="29">
        <f t="shared" si="4"/>
        <v>685</v>
      </c>
      <c r="AF24" s="29">
        <f t="shared" si="5"/>
        <v>0</v>
      </c>
      <c r="AG24" s="30">
        <f t="shared" si="6"/>
        <v>18792</v>
      </c>
      <c r="AH24" s="30">
        <f t="shared" si="14"/>
        <v>685</v>
      </c>
      <c r="AI24" s="30">
        <f t="shared" si="15"/>
        <v>0</v>
      </c>
      <c r="AJ24" s="31">
        <f t="shared" si="7"/>
        <v>44</v>
      </c>
      <c r="AK24" s="32" t="str">
        <f>IF(AJ24=0,"",IF(DADES!AJ24&gt;CONTROL!$C$7, CONTROL!$B$7,
IF(AND(DADES!AJ24&gt;=CONTROL!$C$4, DADES!AJ24&lt;=CONTROL!$D$4), CONTROL!$B$4,
IF(AND(DADES!AJ24&gt;=CONTROL!$C$5, DADES!AJ24&lt;=CONTROL!$D$5), CONTROL!$B$5,
IF(AND(DADES!AJ24&gt;=CONTROL!$C$6, DADES!AJ24&lt;=CONTROL!$D$6), CONTROL!$B$6,
CONTROL!$B$7)))))</f>
        <v>1_25 A 44</v>
      </c>
      <c r="AL24" s="33">
        <f t="shared" si="16"/>
        <v>19477</v>
      </c>
      <c r="AM24" s="33">
        <f t="shared" si="17"/>
        <v>19477</v>
      </c>
      <c r="AN24" s="32" t="str">
        <f>IF(AG24&gt;0,IF(DADES!AG24&gt;CONTROL!$H$6, CONTROL!$G$6,
IF(AND(DADES!AG24&gt;=CONTROL!$H$5, DADES!AG24&lt;=CONTROL!$I$5), CONTROL!$G$5,
IF(AND(DADES!AG24&gt;=CONTROL!$H$4, DADES!AG24&lt;=CONTROL!$I$4), CONTROL!$G$4,
"G_SALARI NO APLICABLE"))),"")</f>
        <v>0_De 17.367,96 a 34.735,92 euros</v>
      </c>
      <c r="AO24" s="32" t="str">
        <f t="shared" si="8"/>
        <v>NO</v>
      </c>
      <c r="AP24" s="86">
        <f t="shared" si="18"/>
        <v>177</v>
      </c>
      <c r="AQ24" s="89">
        <f t="shared" si="9"/>
        <v>1</v>
      </c>
      <c r="AR24" s="89">
        <f t="shared" si="9"/>
        <v>1</v>
      </c>
      <c r="AS24" s="89">
        <f t="shared" si="9"/>
        <v>1</v>
      </c>
      <c r="AT24" s="89">
        <f t="shared" si="9"/>
        <v>1</v>
      </c>
      <c r="AU24" s="89">
        <f t="shared" si="9"/>
        <v>0</v>
      </c>
      <c r="AV24" s="89">
        <f t="shared" si="9"/>
        <v>0</v>
      </c>
      <c r="AW24" s="89">
        <f t="shared" si="9"/>
        <v>0</v>
      </c>
      <c r="AX24" s="89">
        <f t="shared" si="9"/>
        <v>0</v>
      </c>
      <c r="AY24" s="89">
        <f t="shared" si="9"/>
        <v>0</v>
      </c>
      <c r="AZ24" s="89">
        <f t="shared" si="9"/>
        <v>0</v>
      </c>
      <c r="BA24" s="89">
        <f t="shared" si="9"/>
        <v>0</v>
      </c>
      <c r="BB24" s="89">
        <f t="shared" si="9"/>
        <v>0</v>
      </c>
      <c r="BC24" s="89">
        <f t="shared" si="19"/>
        <v>0</v>
      </c>
      <c r="BD24" s="89">
        <f t="shared" si="20"/>
        <v>0</v>
      </c>
      <c r="BE24" s="89">
        <f t="shared" si="20"/>
        <v>0</v>
      </c>
      <c r="BF24" s="89">
        <f t="shared" si="20"/>
        <v>0</v>
      </c>
      <c r="BG24" s="89">
        <f t="shared" si="20"/>
        <v>0</v>
      </c>
      <c r="BH24" s="89">
        <f t="shared" si="21"/>
        <v>0</v>
      </c>
      <c r="BI24" s="89">
        <f t="shared" si="21"/>
        <v>0</v>
      </c>
      <c r="BJ24" s="89">
        <f t="shared" si="21"/>
        <v>0</v>
      </c>
      <c r="BK24" s="89">
        <f t="shared" si="21"/>
        <v>0</v>
      </c>
      <c r="BL24" s="89">
        <f t="shared" si="22"/>
        <v>0</v>
      </c>
      <c r="BM24" s="89">
        <f t="shared" si="22"/>
        <v>0</v>
      </c>
      <c r="BN24" s="89">
        <f t="shared" si="22"/>
        <v>0</v>
      </c>
      <c r="BO24" s="89">
        <f t="shared" si="22"/>
        <v>0</v>
      </c>
      <c r="BQ24" s="89">
        <f t="shared" si="23"/>
        <v>1</v>
      </c>
      <c r="BR24" s="89">
        <f t="shared" si="23"/>
        <v>1</v>
      </c>
      <c r="BS24" s="89">
        <f t="shared" si="23"/>
        <v>1</v>
      </c>
      <c r="BT24" s="89">
        <f t="shared" si="23"/>
        <v>1</v>
      </c>
      <c r="BU24" s="89">
        <f t="shared" si="24"/>
        <v>0</v>
      </c>
      <c r="BV24" s="89">
        <f t="shared" si="24"/>
        <v>0</v>
      </c>
      <c r="BW24" s="89">
        <f t="shared" si="24"/>
        <v>0</v>
      </c>
      <c r="BX24" s="89">
        <f t="shared" si="24"/>
        <v>0</v>
      </c>
      <c r="BY24" s="89">
        <f t="shared" si="25"/>
        <v>0</v>
      </c>
      <c r="BZ24" s="89">
        <f t="shared" si="25"/>
        <v>0</v>
      </c>
      <c r="CA24" s="89">
        <f t="shared" si="25"/>
        <v>0</v>
      </c>
      <c r="CB24" s="89">
        <f t="shared" si="25"/>
        <v>0</v>
      </c>
    </row>
    <row r="25" spans="2:80" x14ac:dyDescent="0.35">
      <c r="B25" s="145">
        <v>440</v>
      </c>
      <c r="C25" s="34"/>
      <c r="D25" s="145" t="s">
        <v>716</v>
      </c>
      <c r="E25" s="24" t="s">
        <v>39</v>
      </c>
      <c r="F25" s="25">
        <v>33580</v>
      </c>
      <c r="G25" s="146">
        <v>44976</v>
      </c>
      <c r="H25" s="35">
        <v>45950</v>
      </c>
      <c r="I25" s="149"/>
      <c r="J25" s="149"/>
      <c r="K25" s="34">
        <v>40</v>
      </c>
      <c r="L25" s="117">
        <v>5020</v>
      </c>
      <c r="M25" s="26">
        <v>501</v>
      </c>
      <c r="N25" s="26" t="s">
        <v>41</v>
      </c>
      <c r="O25" s="26" t="str">
        <f>VLOOKUP(L25,CONTROL!$P$12:$Q$553,2,FALSE)</f>
        <v>Cambrers, barmans i similars</v>
      </c>
      <c r="P25" s="26"/>
      <c r="Q25" s="27" t="s">
        <v>38</v>
      </c>
      <c r="R25" s="27"/>
      <c r="S25" s="27"/>
      <c r="T25" s="27"/>
      <c r="U25" s="147">
        <v>1706</v>
      </c>
      <c r="V25" s="87">
        <f t="shared" si="12"/>
        <v>20472</v>
      </c>
      <c r="W25" s="87">
        <f t="shared" si="13"/>
        <v>20472</v>
      </c>
      <c r="X25" s="28"/>
      <c r="Y25" s="28">
        <v>146</v>
      </c>
      <c r="Z25" s="28">
        <v>512</v>
      </c>
      <c r="AA25" s="28">
        <v>0</v>
      </c>
      <c r="AB25" s="28">
        <v>43</v>
      </c>
      <c r="AC25" s="28">
        <v>0</v>
      </c>
      <c r="AD25" s="29">
        <f t="shared" si="3"/>
        <v>20472</v>
      </c>
      <c r="AE25" s="29">
        <f t="shared" si="4"/>
        <v>658</v>
      </c>
      <c r="AF25" s="29">
        <f t="shared" si="5"/>
        <v>0</v>
      </c>
      <c r="AG25" s="30">
        <f t="shared" si="6"/>
        <v>20472</v>
      </c>
      <c r="AH25" s="30">
        <f t="shared" si="14"/>
        <v>658</v>
      </c>
      <c r="AI25" s="30">
        <f t="shared" si="15"/>
        <v>0</v>
      </c>
      <c r="AJ25" s="31">
        <f t="shared" si="7"/>
        <v>34</v>
      </c>
      <c r="AK25" s="32" t="str">
        <f>IF(AJ25=0,"",IF(DADES!AJ25&gt;CONTROL!$C$7, CONTROL!$B$7,
IF(AND(DADES!AJ25&gt;=CONTROL!$C$4, DADES!AJ25&lt;=CONTROL!$D$4), CONTROL!$B$4,
IF(AND(DADES!AJ25&gt;=CONTROL!$C$5, DADES!AJ25&lt;=CONTROL!$D$5), CONTROL!$B$5,
IF(AND(DADES!AJ25&gt;=CONTROL!$C$6, DADES!AJ25&lt;=CONTROL!$D$6), CONTROL!$B$6,
CONTROL!$B$7)))))</f>
        <v>1_25 A 44</v>
      </c>
      <c r="AL25" s="33">
        <f t="shared" si="16"/>
        <v>21130</v>
      </c>
      <c r="AM25" s="33">
        <f t="shared" si="17"/>
        <v>21130</v>
      </c>
      <c r="AN25" s="32" t="str">
        <f>IF(AG25&gt;0,IF(DADES!AG25&gt;CONTROL!$H$6, CONTROL!$G$6,
IF(AND(DADES!AG25&gt;=CONTROL!$H$5, DADES!AG25&lt;=CONTROL!$I$5), CONTROL!$G$5,
IF(AND(DADES!AG25&gt;=CONTROL!$H$4, DADES!AG25&lt;=CONTROL!$I$4), CONTROL!$G$4,
"G_SALARI NO APLICABLE"))),"")</f>
        <v>0_De 17.367,96 a 34.735,92 euros</v>
      </c>
      <c r="AO25" s="32" t="str">
        <f t="shared" si="8"/>
        <v>NO</v>
      </c>
      <c r="AP25" s="86">
        <f t="shared" si="18"/>
        <v>974</v>
      </c>
      <c r="AQ25" s="89">
        <f t="shared" si="9"/>
        <v>1</v>
      </c>
      <c r="AR25" s="89">
        <f t="shared" si="9"/>
        <v>1</v>
      </c>
      <c r="AS25" s="89">
        <f t="shared" si="9"/>
        <v>1</v>
      </c>
      <c r="AT25" s="89">
        <f t="shared" si="9"/>
        <v>1</v>
      </c>
      <c r="AU25" s="89">
        <f t="shared" si="9"/>
        <v>1</v>
      </c>
      <c r="AV25" s="89">
        <f t="shared" si="9"/>
        <v>1</v>
      </c>
      <c r="AW25" s="89">
        <f t="shared" si="9"/>
        <v>1</v>
      </c>
      <c r="AX25" s="89">
        <f t="shared" si="9"/>
        <v>1</v>
      </c>
      <c r="AY25" s="89">
        <f t="shared" si="9"/>
        <v>1</v>
      </c>
      <c r="AZ25" s="89">
        <f t="shared" si="9"/>
        <v>0</v>
      </c>
      <c r="BA25" s="89">
        <f t="shared" si="9"/>
        <v>0</v>
      </c>
      <c r="BB25" s="89">
        <f t="shared" si="9"/>
        <v>0</v>
      </c>
      <c r="BC25" s="89">
        <f t="shared" si="19"/>
        <v>0</v>
      </c>
      <c r="BD25" s="89">
        <f t="shared" si="20"/>
        <v>0</v>
      </c>
      <c r="BE25" s="89">
        <f t="shared" si="20"/>
        <v>0</v>
      </c>
      <c r="BF25" s="89">
        <f t="shared" si="20"/>
        <v>0</v>
      </c>
      <c r="BG25" s="89">
        <f t="shared" si="20"/>
        <v>0</v>
      </c>
      <c r="BH25" s="89">
        <f t="shared" si="21"/>
        <v>0</v>
      </c>
      <c r="BI25" s="89">
        <f t="shared" si="21"/>
        <v>0</v>
      </c>
      <c r="BJ25" s="89">
        <f t="shared" si="21"/>
        <v>0</v>
      </c>
      <c r="BK25" s="89">
        <f t="shared" si="21"/>
        <v>0</v>
      </c>
      <c r="BL25" s="89">
        <f t="shared" si="22"/>
        <v>0</v>
      </c>
      <c r="BM25" s="89">
        <f t="shared" si="22"/>
        <v>0</v>
      </c>
      <c r="BN25" s="89">
        <f t="shared" si="22"/>
        <v>0</v>
      </c>
      <c r="BO25" s="89">
        <f t="shared" si="22"/>
        <v>0</v>
      </c>
      <c r="BQ25" s="89">
        <f t="shared" si="23"/>
        <v>1</v>
      </c>
      <c r="BR25" s="89">
        <f t="shared" si="23"/>
        <v>1</v>
      </c>
      <c r="BS25" s="89">
        <f t="shared" si="23"/>
        <v>1</v>
      </c>
      <c r="BT25" s="89">
        <f t="shared" si="23"/>
        <v>1</v>
      </c>
      <c r="BU25" s="89">
        <f t="shared" si="24"/>
        <v>1</v>
      </c>
      <c r="BV25" s="89">
        <f t="shared" si="24"/>
        <v>1</v>
      </c>
      <c r="BW25" s="89">
        <f t="shared" si="24"/>
        <v>1</v>
      </c>
      <c r="BX25" s="89">
        <f t="shared" si="24"/>
        <v>1</v>
      </c>
      <c r="BY25" s="89">
        <f t="shared" si="25"/>
        <v>1</v>
      </c>
      <c r="BZ25" s="89">
        <f t="shared" si="25"/>
        <v>0</v>
      </c>
      <c r="CA25" s="89">
        <f t="shared" si="25"/>
        <v>0</v>
      </c>
      <c r="CB25" s="89">
        <f t="shared" si="25"/>
        <v>0</v>
      </c>
    </row>
    <row r="26" spans="2:80" x14ac:dyDescent="0.35">
      <c r="B26" s="145">
        <v>456</v>
      </c>
      <c r="C26" s="34"/>
      <c r="D26" s="145" t="s">
        <v>716</v>
      </c>
      <c r="E26" s="24" t="s">
        <v>718</v>
      </c>
      <c r="F26" s="25">
        <v>30295</v>
      </c>
      <c r="G26" s="146">
        <v>45045</v>
      </c>
      <c r="H26" s="35"/>
      <c r="I26" s="149"/>
      <c r="J26" s="149"/>
      <c r="K26" s="34">
        <v>40</v>
      </c>
      <c r="L26" s="117">
        <v>5010</v>
      </c>
      <c r="M26" s="26">
        <v>501</v>
      </c>
      <c r="N26" s="26" t="s">
        <v>41</v>
      </c>
      <c r="O26" s="26" t="str">
        <f>VLOOKUP(L26,CONTROL!$P$12:$Q$553,2,FALSE)</f>
        <v>Cuiners i altres preparadors de menjars</v>
      </c>
      <c r="P26" s="26"/>
      <c r="Q26" s="27" t="s">
        <v>38</v>
      </c>
      <c r="R26" s="27"/>
      <c r="S26" s="27"/>
      <c r="T26" s="27"/>
      <c r="U26" s="147">
        <v>1529</v>
      </c>
      <c r="V26" s="87">
        <f t="shared" si="12"/>
        <v>18348</v>
      </c>
      <c r="W26" s="87">
        <f t="shared" si="13"/>
        <v>18348</v>
      </c>
      <c r="X26" s="28"/>
      <c r="Y26" s="28">
        <v>177</v>
      </c>
      <c r="Z26" s="28">
        <v>515</v>
      </c>
      <c r="AA26" s="28">
        <v>0</v>
      </c>
      <c r="AB26" s="28">
        <v>91</v>
      </c>
      <c r="AC26" s="28">
        <v>0</v>
      </c>
      <c r="AD26" s="29">
        <f t="shared" si="3"/>
        <v>18348</v>
      </c>
      <c r="AE26" s="29">
        <f t="shared" si="4"/>
        <v>692</v>
      </c>
      <c r="AF26" s="29">
        <f t="shared" si="5"/>
        <v>0</v>
      </c>
      <c r="AG26" s="30">
        <f t="shared" si="6"/>
        <v>18348</v>
      </c>
      <c r="AH26" s="30">
        <f t="shared" si="14"/>
        <v>692</v>
      </c>
      <c r="AI26" s="30">
        <f t="shared" si="15"/>
        <v>0</v>
      </c>
      <c r="AJ26" s="31">
        <f t="shared" si="7"/>
        <v>43</v>
      </c>
      <c r="AK26" s="32" t="str">
        <f>IF(AJ26=0,"",IF(DADES!AJ26&gt;CONTROL!$C$7, CONTROL!$B$7,
IF(AND(DADES!AJ26&gt;=CONTROL!$C$4, DADES!AJ26&lt;=CONTROL!$D$4), CONTROL!$B$4,
IF(AND(DADES!AJ26&gt;=CONTROL!$C$5, DADES!AJ26&lt;=CONTROL!$D$5), CONTROL!$B$5,
IF(AND(DADES!AJ26&gt;=CONTROL!$C$6, DADES!AJ26&lt;=CONTROL!$D$6), CONTROL!$B$6,
CONTROL!$B$7)))))</f>
        <v>1_25 A 44</v>
      </c>
      <c r="AL26" s="33">
        <f t="shared" si="16"/>
        <v>19040</v>
      </c>
      <c r="AM26" s="33">
        <f t="shared" si="17"/>
        <v>19040</v>
      </c>
      <c r="AN26" s="32" t="str">
        <f>IF(AG26&gt;0,IF(DADES!AG26&gt;CONTROL!$H$6, CONTROL!$G$6,
IF(AND(DADES!AG26&gt;=CONTROL!$H$5, DADES!AG26&lt;=CONTROL!$I$5), CONTROL!$G$5,
IF(AND(DADES!AG26&gt;=CONTROL!$H$4, DADES!AG26&lt;=CONTROL!$I$4), CONTROL!$G$4,
"G_SALARI NO APLICABLE"))),"")</f>
        <v>0_De 17.367,96 a 34.735,92 euros</v>
      </c>
      <c r="AO26" s="32" t="str">
        <f t="shared" si="8"/>
        <v>NO</v>
      </c>
      <c r="AP26" s="86" t="str">
        <f t="shared" si="18"/>
        <v/>
      </c>
      <c r="AQ26" s="89">
        <f t="shared" si="9"/>
        <v>1</v>
      </c>
      <c r="AR26" s="89">
        <f t="shared" si="9"/>
        <v>1</v>
      </c>
      <c r="AS26" s="89">
        <f t="shared" si="9"/>
        <v>1</v>
      </c>
      <c r="AT26" s="89">
        <f t="shared" si="9"/>
        <v>1</v>
      </c>
      <c r="AU26" s="89">
        <f t="shared" si="9"/>
        <v>1</v>
      </c>
      <c r="AV26" s="89">
        <f t="shared" si="9"/>
        <v>1</v>
      </c>
      <c r="AW26" s="89">
        <f t="shared" si="9"/>
        <v>1</v>
      </c>
      <c r="AX26" s="89">
        <f t="shared" si="9"/>
        <v>1</v>
      </c>
      <c r="AY26" s="89">
        <f t="shared" si="9"/>
        <v>1</v>
      </c>
      <c r="AZ26" s="89">
        <f t="shared" si="9"/>
        <v>1</v>
      </c>
      <c r="BA26" s="89">
        <f t="shared" si="9"/>
        <v>1</v>
      </c>
      <c r="BB26" s="89">
        <f t="shared" si="9"/>
        <v>1</v>
      </c>
      <c r="BC26" s="89">
        <f t="shared" si="19"/>
        <v>0</v>
      </c>
      <c r="BD26" s="89">
        <f t="shared" si="20"/>
        <v>0</v>
      </c>
      <c r="BE26" s="89">
        <f t="shared" si="20"/>
        <v>0</v>
      </c>
      <c r="BF26" s="89">
        <f t="shared" si="20"/>
        <v>0</v>
      </c>
      <c r="BG26" s="89">
        <f t="shared" si="20"/>
        <v>0</v>
      </c>
      <c r="BH26" s="89">
        <f t="shared" si="21"/>
        <v>0</v>
      </c>
      <c r="BI26" s="89">
        <f t="shared" si="21"/>
        <v>0</v>
      </c>
      <c r="BJ26" s="89">
        <f t="shared" si="21"/>
        <v>0</v>
      </c>
      <c r="BK26" s="89">
        <f t="shared" si="21"/>
        <v>0</v>
      </c>
      <c r="BL26" s="89">
        <f t="shared" si="22"/>
        <v>0</v>
      </c>
      <c r="BM26" s="89">
        <f t="shared" si="22"/>
        <v>0</v>
      </c>
      <c r="BN26" s="89">
        <f t="shared" si="22"/>
        <v>0</v>
      </c>
      <c r="BO26" s="89">
        <f t="shared" si="22"/>
        <v>0</v>
      </c>
      <c r="BQ26" s="89">
        <f t="shared" si="23"/>
        <v>1</v>
      </c>
      <c r="BR26" s="89">
        <f t="shared" si="23"/>
        <v>1</v>
      </c>
      <c r="BS26" s="89">
        <f t="shared" si="23"/>
        <v>1</v>
      </c>
      <c r="BT26" s="89">
        <f t="shared" si="23"/>
        <v>1</v>
      </c>
      <c r="BU26" s="89">
        <f t="shared" si="24"/>
        <v>1</v>
      </c>
      <c r="BV26" s="89">
        <f t="shared" si="24"/>
        <v>1</v>
      </c>
      <c r="BW26" s="89">
        <f t="shared" si="24"/>
        <v>1</v>
      </c>
      <c r="BX26" s="89">
        <f t="shared" si="24"/>
        <v>1</v>
      </c>
      <c r="BY26" s="89">
        <f t="shared" si="25"/>
        <v>1</v>
      </c>
      <c r="BZ26" s="89">
        <f t="shared" si="25"/>
        <v>1</v>
      </c>
      <c r="CA26" s="89">
        <f t="shared" si="25"/>
        <v>1</v>
      </c>
      <c r="CB26" s="89">
        <f t="shared" si="25"/>
        <v>1</v>
      </c>
    </row>
    <row r="27" spans="2:80" x14ac:dyDescent="0.35">
      <c r="B27" s="145">
        <v>468</v>
      </c>
      <c r="C27" s="34"/>
      <c r="D27" s="145" t="s">
        <v>717</v>
      </c>
      <c r="E27" s="24" t="s">
        <v>36</v>
      </c>
      <c r="F27" s="25">
        <v>31025</v>
      </c>
      <c r="G27" s="146">
        <v>45787</v>
      </c>
      <c r="H27" s="35">
        <v>45915</v>
      </c>
      <c r="I27" s="149">
        <v>45787</v>
      </c>
      <c r="J27" s="149">
        <v>45810</v>
      </c>
      <c r="K27" s="24">
        <v>10</v>
      </c>
      <c r="L27" s="117">
        <v>5020</v>
      </c>
      <c r="M27" s="26">
        <v>501</v>
      </c>
      <c r="N27" s="26" t="s">
        <v>41</v>
      </c>
      <c r="O27" s="26" t="str">
        <f>VLOOKUP(L27,CONTROL!$P$12:$Q$553,2,FALSE)</f>
        <v>Cambrers, barmans i similars</v>
      </c>
      <c r="P27" s="26"/>
      <c r="Q27" s="27" t="s">
        <v>40</v>
      </c>
      <c r="R27" s="27"/>
      <c r="S27" s="27"/>
      <c r="T27" s="27"/>
      <c r="U27" s="147">
        <v>1831</v>
      </c>
      <c r="V27" s="87">
        <f t="shared" si="12"/>
        <v>5493</v>
      </c>
      <c r="W27" s="87">
        <f t="shared" si="13"/>
        <v>21972</v>
      </c>
      <c r="X27" s="28"/>
      <c r="Y27" s="28">
        <v>59</v>
      </c>
      <c r="Z27" s="28">
        <v>289</v>
      </c>
      <c r="AA27" s="28">
        <v>0</v>
      </c>
      <c r="AB27" s="28">
        <v>94</v>
      </c>
      <c r="AC27" s="28">
        <v>0</v>
      </c>
      <c r="AD27" s="29">
        <f t="shared" si="3"/>
        <v>5493</v>
      </c>
      <c r="AE27" s="29">
        <f t="shared" si="4"/>
        <v>348</v>
      </c>
      <c r="AF27" s="29">
        <f t="shared" si="5"/>
        <v>0</v>
      </c>
      <c r="AG27" s="30">
        <f t="shared" si="6"/>
        <v>21972</v>
      </c>
      <c r="AH27" s="30">
        <f t="shared" si="14"/>
        <v>348</v>
      </c>
      <c r="AI27" s="30">
        <f t="shared" si="15"/>
        <v>0</v>
      </c>
      <c r="AJ27" s="31">
        <f t="shared" si="7"/>
        <v>41</v>
      </c>
      <c r="AK27" s="32" t="str">
        <f>IF(AJ27=0,"",IF(DADES!AJ27&gt;CONTROL!$C$7, CONTROL!$B$7,
IF(AND(DADES!AJ27&gt;=CONTROL!$C$4, DADES!AJ27&lt;=CONTROL!$D$4), CONTROL!$B$4,
IF(AND(DADES!AJ27&gt;=CONTROL!$C$5, DADES!AJ27&lt;=CONTROL!$D$5), CONTROL!$B$5,
IF(AND(DADES!AJ27&gt;=CONTROL!$C$6, DADES!AJ27&lt;=CONTROL!$D$6), CONTROL!$B$6,
CONTROL!$B$7)))))</f>
        <v>1_25 A 44</v>
      </c>
      <c r="AL27" s="33">
        <f t="shared" si="16"/>
        <v>5841</v>
      </c>
      <c r="AM27" s="33">
        <f t="shared" si="17"/>
        <v>22320</v>
      </c>
      <c r="AN27" s="32" t="str">
        <f>IF(AG27&gt;0,IF(DADES!AG27&gt;CONTROL!$H$6, CONTROL!$G$6,
IF(AND(DADES!AG27&gt;=CONTROL!$H$5, DADES!AG27&lt;=CONTROL!$I$5), CONTROL!$G$5,
IF(AND(DADES!AG27&gt;=CONTROL!$H$4, DADES!AG27&lt;=CONTROL!$I$4), CONTROL!$G$4,
"G_SALARI NO APLICABLE"))),"")</f>
        <v>0_De 17.367,96 a 34.735,92 euros</v>
      </c>
      <c r="AO27" s="32" t="str">
        <f t="shared" si="8"/>
        <v>NO</v>
      </c>
      <c r="AP27" s="86"/>
      <c r="AQ27" s="89">
        <f t="shared" si="9"/>
        <v>0</v>
      </c>
      <c r="AR27" s="89">
        <f t="shared" si="9"/>
        <v>0</v>
      </c>
      <c r="AS27" s="89">
        <f t="shared" si="9"/>
        <v>0</v>
      </c>
      <c r="AT27" s="89">
        <f t="shared" si="9"/>
        <v>0</v>
      </c>
      <c r="AU27" s="89">
        <f t="shared" si="9"/>
        <v>1</v>
      </c>
      <c r="AV27" s="89">
        <f t="shared" si="9"/>
        <v>1</v>
      </c>
      <c r="AW27" s="89">
        <f t="shared" si="9"/>
        <v>1</v>
      </c>
      <c r="AX27" s="89">
        <f t="shared" si="9"/>
        <v>1</v>
      </c>
      <c r="AY27" s="89">
        <f t="shared" si="9"/>
        <v>0</v>
      </c>
      <c r="AZ27" s="89">
        <f t="shared" si="9"/>
        <v>0</v>
      </c>
      <c r="BA27" s="89">
        <f t="shared" si="9"/>
        <v>0</v>
      </c>
      <c r="BB27" s="89">
        <f>IF($B27&lt;&gt;"",IF(AND($G27&lt;=BB$4, OR($H27="", $H27&gt;=BB$5)),1,0),"")</f>
        <v>0</v>
      </c>
      <c r="BC27" s="89">
        <f t="shared" si="19"/>
        <v>1</v>
      </c>
      <c r="BD27" s="89">
        <f t="shared" si="20"/>
        <v>0</v>
      </c>
      <c r="BE27" s="89">
        <f t="shared" si="20"/>
        <v>0</v>
      </c>
      <c r="BF27" s="89">
        <f t="shared" si="20"/>
        <v>0</v>
      </c>
      <c r="BG27" s="89">
        <f t="shared" si="20"/>
        <v>0</v>
      </c>
      <c r="BH27" s="89">
        <f t="shared" si="21"/>
        <v>0</v>
      </c>
      <c r="BI27" s="89">
        <f t="shared" si="21"/>
        <v>0</v>
      </c>
      <c r="BJ27" s="89">
        <f t="shared" si="21"/>
        <v>0</v>
      </c>
      <c r="BK27" s="89">
        <f t="shared" si="21"/>
        <v>0</v>
      </c>
      <c r="BL27" s="89">
        <f>$BC27*IF(BL$5&gt;$G27,1,0)*IF($H27&lt;BL$5,1,0)*MAX(0, MIN(IF($H27="", BL$5, $H27), BL$5) - MAX($G27, BL$4) + 1)</f>
        <v>129</v>
      </c>
      <c r="BM27" s="89">
        <f t="shared" si="22"/>
        <v>129</v>
      </c>
      <c r="BN27" s="89">
        <f t="shared" si="22"/>
        <v>105</v>
      </c>
      <c r="BO27" s="89">
        <f t="shared" si="22"/>
        <v>74</v>
      </c>
      <c r="BQ27" s="89">
        <f t="shared" si="23"/>
        <v>0</v>
      </c>
      <c r="BR27" s="89">
        <f t="shared" si="23"/>
        <v>0</v>
      </c>
      <c r="BS27" s="89">
        <f t="shared" si="23"/>
        <v>0</v>
      </c>
      <c r="BT27" s="89">
        <f t="shared" si="23"/>
        <v>0</v>
      </c>
      <c r="BU27" s="89">
        <f t="shared" si="24"/>
        <v>1</v>
      </c>
      <c r="BV27" s="89">
        <f t="shared" si="24"/>
        <v>1</v>
      </c>
      <c r="BW27" s="89">
        <f t="shared" si="24"/>
        <v>1</v>
      </c>
      <c r="BX27" s="89">
        <f t="shared" si="24"/>
        <v>1</v>
      </c>
      <c r="BY27" s="89">
        <f t="shared" si="25"/>
        <v>1</v>
      </c>
      <c r="BZ27" s="89">
        <f t="shared" si="25"/>
        <v>1</v>
      </c>
      <c r="CA27" s="89">
        <f t="shared" si="25"/>
        <v>1</v>
      </c>
      <c r="CB27" s="89">
        <f t="shared" si="25"/>
        <v>1</v>
      </c>
    </row>
    <row r="28" spans="2:80" x14ac:dyDescent="0.35">
      <c r="B28" s="145">
        <v>468</v>
      </c>
      <c r="C28" s="34"/>
      <c r="D28" s="145" t="s">
        <v>717</v>
      </c>
      <c r="E28" s="24" t="s">
        <v>39</v>
      </c>
      <c r="F28" s="25">
        <v>31025</v>
      </c>
      <c r="G28" s="146">
        <v>45787</v>
      </c>
      <c r="H28" s="35">
        <v>45915</v>
      </c>
      <c r="I28" s="149"/>
      <c r="J28" s="149"/>
      <c r="K28" s="34">
        <v>40</v>
      </c>
      <c r="L28" s="117">
        <v>5020</v>
      </c>
      <c r="M28" s="26">
        <v>502</v>
      </c>
      <c r="N28" s="26" t="s">
        <v>41</v>
      </c>
      <c r="O28" s="26" t="str">
        <f>VLOOKUP(L28,CONTROL!$P$12:$Q$553,2,FALSE)</f>
        <v>Cambrers, barmans i similars</v>
      </c>
      <c r="P28" s="26"/>
      <c r="Q28" s="27" t="s">
        <v>38</v>
      </c>
      <c r="R28" s="27" t="s">
        <v>38</v>
      </c>
      <c r="S28" s="27"/>
      <c r="T28" s="27"/>
      <c r="U28" s="147">
        <v>1950</v>
      </c>
      <c r="V28" s="87">
        <f t="shared" si="12"/>
        <v>23400</v>
      </c>
      <c r="W28" s="87">
        <f t="shared" si="13"/>
        <v>23400</v>
      </c>
      <c r="X28" s="28"/>
      <c r="Y28" s="28">
        <v>172</v>
      </c>
      <c r="Z28" s="28">
        <v>371</v>
      </c>
      <c r="AA28" s="28">
        <v>0</v>
      </c>
      <c r="AB28" s="28">
        <v>47</v>
      </c>
      <c r="AC28" s="28">
        <v>0</v>
      </c>
      <c r="AD28" s="29">
        <f t="shared" si="3"/>
        <v>23400</v>
      </c>
      <c r="AE28" s="29">
        <f t="shared" si="4"/>
        <v>543</v>
      </c>
      <c r="AF28" s="29">
        <f t="shared" si="5"/>
        <v>0</v>
      </c>
      <c r="AG28" s="30">
        <f t="shared" si="6"/>
        <v>23400</v>
      </c>
      <c r="AH28" s="30">
        <f t="shared" si="14"/>
        <v>543</v>
      </c>
      <c r="AI28" s="30">
        <f t="shared" si="15"/>
        <v>0</v>
      </c>
      <c r="AJ28" s="31">
        <f t="shared" si="7"/>
        <v>41</v>
      </c>
      <c r="AK28" s="32" t="str">
        <f>IF(AJ28=0,"",IF(DADES!AJ28&gt;CONTROL!$C$7, CONTROL!$B$7,
IF(AND(DADES!AJ28&gt;=CONTROL!$C$4, DADES!AJ28&lt;=CONTROL!$D$4), CONTROL!$B$4,
IF(AND(DADES!AJ28&gt;=CONTROL!$C$5, DADES!AJ28&lt;=CONTROL!$D$5), CONTROL!$B$5,
IF(AND(DADES!AJ28&gt;=CONTROL!$C$6, DADES!AJ28&lt;=CONTROL!$D$6), CONTROL!$B$6,
CONTROL!$B$7)))))</f>
        <v>1_25 A 44</v>
      </c>
      <c r="AL28" s="33">
        <f t="shared" si="16"/>
        <v>23943</v>
      </c>
      <c r="AM28" s="33">
        <f t="shared" si="17"/>
        <v>23943</v>
      </c>
      <c r="AN28" s="32" t="str">
        <f>IF(AG28&gt;0,IF(DADES!AG28&gt;CONTROL!$H$6, CONTROL!$G$6,
IF(AND(DADES!AG28&gt;=CONTROL!$H$5, DADES!AG28&lt;=CONTROL!$I$5), CONTROL!$G$5,
IF(AND(DADES!AG28&gt;=CONTROL!$H$4, DADES!AG28&lt;=CONTROL!$I$4), CONTROL!$G$4,
"G_SALARI NO APLICABLE"))),"")</f>
        <v>0_De 17.367,96 a 34.735,92 euros</v>
      </c>
      <c r="AO28" s="32" t="str">
        <f t="shared" si="8"/>
        <v>NO</v>
      </c>
      <c r="AP28" s="86"/>
      <c r="AQ28" s="89">
        <f t="shared" si="9"/>
        <v>0</v>
      </c>
      <c r="AR28" s="89">
        <f t="shared" si="9"/>
        <v>0</v>
      </c>
      <c r="AS28" s="89">
        <f t="shared" si="9"/>
        <v>0</v>
      </c>
      <c r="AT28" s="89">
        <f t="shared" si="9"/>
        <v>0</v>
      </c>
      <c r="AU28" s="89">
        <f t="shared" si="9"/>
        <v>1</v>
      </c>
      <c r="AV28" s="89">
        <f t="shared" si="9"/>
        <v>1</v>
      </c>
      <c r="AW28" s="89">
        <f t="shared" si="9"/>
        <v>1</v>
      </c>
      <c r="AX28" s="89">
        <f t="shared" si="9"/>
        <v>1</v>
      </c>
      <c r="AY28" s="89">
        <f t="shared" si="9"/>
        <v>0</v>
      </c>
      <c r="AZ28" s="89">
        <f t="shared" si="9"/>
        <v>0</v>
      </c>
      <c r="BA28" s="89">
        <f t="shared" si="9"/>
        <v>0</v>
      </c>
      <c r="BB28" s="89">
        <f t="shared" si="9"/>
        <v>0</v>
      </c>
      <c r="BC28" s="89">
        <f t="shared" si="19"/>
        <v>1</v>
      </c>
      <c r="BD28" s="89">
        <f t="shared" si="20"/>
        <v>0</v>
      </c>
      <c r="BE28" s="89">
        <f t="shared" si="20"/>
        <v>0</v>
      </c>
      <c r="BF28" s="89">
        <f t="shared" si="20"/>
        <v>0</v>
      </c>
      <c r="BG28" s="89">
        <f t="shared" si="20"/>
        <v>0</v>
      </c>
      <c r="BH28" s="89">
        <f t="shared" si="21"/>
        <v>0</v>
      </c>
      <c r="BI28" s="89">
        <f t="shared" si="21"/>
        <v>0</v>
      </c>
      <c r="BJ28" s="89">
        <f t="shared" si="21"/>
        <v>0</v>
      </c>
      <c r="BK28" s="89">
        <f t="shared" si="21"/>
        <v>0</v>
      </c>
      <c r="BL28" s="89">
        <f t="shared" si="22"/>
        <v>129</v>
      </c>
      <c r="BM28" s="89">
        <f t="shared" si="22"/>
        <v>129</v>
      </c>
      <c r="BN28" s="89">
        <f t="shared" si="22"/>
        <v>105</v>
      </c>
      <c r="BO28" s="89">
        <f t="shared" si="22"/>
        <v>74</v>
      </c>
      <c r="BQ28" s="89">
        <f t="shared" si="23"/>
        <v>0</v>
      </c>
      <c r="BR28" s="89">
        <f t="shared" si="23"/>
        <v>0</v>
      </c>
      <c r="BS28" s="89">
        <f t="shared" si="23"/>
        <v>0</v>
      </c>
      <c r="BT28" s="89">
        <f t="shared" si="23"/>
        <v>0</v>
      </c>
      <c r="BU28" s="89">
        <f t="shared" si="24"/>
        <v>1</v>
      </c>
      <c r="BV28" s="89">
        <f t="shared" si="24"/>
        <v>1</v>
      </c>
      <c r="BW28" s="89">
        <f t="shared" si="24"/>
        <v>1</v>
      </c>
      <c r="BX28" s="89">
        <f t="shared" si="24"/>
        <v>1</v>
      </c>
      <c r="BY28" s="89">
        <f t="shared" si="25"/>
        <v>1</v>
      </c>
      <c r="BZ28" s="89">
        <f t="shared" si="25"/>
        <v>1</v>
      </c>
      <c r="CA28" s="89">
        <f t="shared" si="25"/>
        <v>1</v>
      </c>
      <c r="CB28" s="89">
        <f t="shared" si="25"/>
        <v>1</v>
      </c>
    </row>
    <row r="29" spans="2:80" x14ac:dyDescent="0.35">
      <c r="B29" s="145">
        <v>474</v>
      </c>
      <c r="C29" s="34"/>
      <c r="D29" s="145" t="s">
        <v>716</v>
      </c>
      <c r="E29" s="24" t="s">
        <v>718</v>
      </c>
      <c r="F29" s="25">
        <v>32485</v>
      </c>
      <c r="G29" s="146">
        <v>45087</v>
      </c>
      <c r="H29" s="35"/>
      <c r="I29" s="149">
        <v>45818</v>
      </c>
      <c r="J29" s="149">
        <v>45882</v>
      </c>
      <c r="K29" s="34">
        <v>40</v>
      </c>
      <c r="L29" s="117">
        <v>5020</v>
      </c>
      <c r="M29" s="26">
        <v>502</v>
      </c>
      <c r="N29" s="26" t="s">
        <v>41</v>
      </c>
      <c r="O29" s="26" t="str">
        <f>VLOOKUP(L29,CONTROL!$P$12:$Q$553,2,FALSE)</f>
        <v>Cambrers, barmans i similars</v>
      </c>
      <c r="P29" s="26"/>
      <c r="Q29" s="27" t="s">
        <v>40</v>
      </c>
      <c r="R29" s="27"/>
      <c r="S29" s="27"/>
      <c r="T29" s="27"/>
      <c r="U29" s="147">
        <v>1464</v>
      </c>
      <c r="V29" s="87">
        <f t="shared" si="12"/>
        <v>17568</v>
      </c>
      <c r="W29" s="87">
        <f t="shared" si="13"/>
        <v>17568</v>
      </c>
      <c r="X29" s="28"/>
      <c r="Y29" s="28">
        <v>81</v>
      </c>
      <c r="Z29" s="28">
        <v>1166</v>
      </c>
      <c r="AA29" s="28">
        <v>0</v>
      </c>
      <c r="AB29" s="28">
        <v>63</v>
      </c>
      <c r="AC29" s="28">
        <v>0</v>
      </c>
      <c r="AD29" s="29">
        <f t="shared" si="3"/>
        <v>17568</v>
      </c>
      <c r="AE29" s="29">
        <f t="shared" si="4"/>
        <v>1247</v>
      </c>
      <c r="AF29" s="29">
        <f t="shared" si="5"/>
        <v>0</v>
      </c>
      <c r="AG29" s="30">
        <f t="shared" si="6"/>
        <v>17568</v>
      </c>
      <c r="AH29" s="30">
        <f t="shared" si="14"/>
        <v>1247</v>
      </c>
      <c r="AI29" s="30">
        <f t="shared" si="15"/>
        <v>0</v>
      </c>
      <c r="AJ29" s="31">
        <f t="shared" si="7"/>
        <v>37</v>
      </c>
      <c r="AK29" s="32" t="str">
        <f>IF(AJ29=0,"",IF(DADES!AJ29&gt;CONTROL!$C$7, CONTROL!$B$7,
IF(AND(DADES!AJ29&gt;=CONTROL!$C$4, DADES!AJ29&lt;=CONTROL!$D$4), CONTROL!$B$4,
IF(AND(DADES!AJ29&gt;=CONTROL!$C$5, DADES!AJ29&lt;=CONTROL!$D$5), CONTROL!$B$5,
IF(AND(DADES!AJ29&gt;=CONTROL!$C$6, DADES!AJ29&lt;=CONTROL!$D$6), CONTROL!$B$6,
CONTROL!$B$7)))))</f>
        <v>1_25 A 44</v>
      </c>
      <c r="AL29" s="33">
        <f t="shared" si="16"/>
        <v>18815</v>
      </c>
      <c r="AM29" s="33">
        <f t="shared" si="17"/>
        <v>18815</v>
      </c>
      <c r="AN29" s="32" t="str">
        <f>IF(AG29&gt;0,IF(DADES!AG29&gt;CONTROL!$H$6, CONTROL!$G$6,
IF(AND(DADES!AG29&gt;=CONTROL!$H$5, DADES!AG29&lt;=CONTROL!$I$5), CONTROL!$G$5,
IF(AND(DADES!AG29&gt;=CONTROL!$H$4, DADES!AG29&lt;=CONTROL!$I$4), CONTROL!$G$4,
"G_SALARI NO APLICABLE"))),"")</f>
        <v>0_De 17.367,96 a 34.735,92 euros</v>
      </c>
      <c r="AO29" s="32" t="str">
        <f t="shared" si="8"/>
        <v>NO</v>
      </c>
      <c r="AP29" s="86" t="str">
        <f t="shared" si="18"/>
        <v/>
      </c>
      <c r="AQ29" s="89">
        <f t="shared" si="9"/>
        <v>1</v>
      </c>
      <c r="AR29" s="89">
        <f t="shared" si="9"/>
        <v>1</v>
      </c>
      <c r="AS29" s="89">
        <f t="shared" ref="AR29:BB31" si="31">IF($B29&lt;&gt;"",IF(AND($G29&lt;=AS$4, OR($H29="", $H29&gt;=AS$5)),1,0),"")</f>
        <v>1</v>
      </c>
      <c r="AT29" s="89">
        <f t="shared" si="31"/>
        <v>1</v>
      </c>
      <c r="AU29" s="89">
        <f t="shared" si="31"/>
        <v>1</v>
      </c>
      <c r="AV29" s="89">
        <f t="shared" si="31"/>
        <v>1</v>
      </c>
      <c r="AW29" s="89">
        <f t="shared" si="31"/>
        <v>1</v>
      </c>
      <c r="AX29" s="89">
        <f t="shared" si="31"/>
        <v>1</v>
      </c>
      <c r="AY29" s="89">
        <f t="shared" si="31"/>
        <v>1</v>
      </c>
      <c r="AZ29" s="89">
        <f t="shared" si="31"/>
        <v>1</v>
      </c>
      <c r="BA29" s="89">
        <f t="shared" si="31"/>
        <v>1</v>
      </c>
      <c r="BB29" s="89">
        <f t="shared" si="31"/>
        <v>1</v>
      </c>
      <c r="BC29" s="89">
        <f t="shared" si="19"/>
        <v>0</v>
      </c>
      <c r="BD29" s="89">
        <f t="shared" si="20"/>
        <v>0</v>
      </c>
      <c r="BE29" s="89">
        <f t="shared" si="20"/>
        <v>0</v>
      </c>
      <c r="BF29" s="89">
        <f t="shared" si="20"/>
        <v>0</v>
      </c>
      <c r="BG29" s="89">
        <f t="shared" si="20"/>
        <v>0</v>
      </c>
      <c r="BH29" s="89">
        <f t="shared" si="21"/>
        <v>0</v>
      </c>
      <c r="BI29" s="89">
        <f t="shared" si="21"/>
        <v>0</v>
      </c>
      <c r="BJ29" s="89">
        <f t="shared" si="21"/>
        <v>0</v>
      </c>
      <c r="BK29" s="89">
        <f t="shared" si="21"/>
        <v>0</v>
      </c>
      <c r="BL29" s="89">
        <f t="shared" si="22"/>
        <v>0</v>
      </c>
      <c r="BM29" s="89">
        <f t="shared" si="22"/>
        <v>0</v>
      </c>
      <c r="BN29" s="89">
        <f t="shared" si="22"/>
        <v>0</v>
      </c>
      <c r="BO29" s="89">
        <f t="shared" si="22"/>
        <v>0</v>
      </c>
      <c r="BQ29" s="89">
        <f t="shared" si="23"/>
        <v>1</v>
      </c>
      <c r="BR29" s="89">
        <f t="shared" si="23"/>
        <v>1</v>
      </c>
      <c r="BS29" s="89">
        <f t="shared" si="23"/>
        <v>1</v>
      </c>
      <c r="BT29" s="89">
        <f t="shared" si="23"/>
        <v>1</v>
      </c>
      <c r="BU29" s="89">
        <f t="shared" si="24"/>
        <v>1</v>
      </c>
      <c r="BV29" s="89">
        <f t="shared" si="24"/>
        <v>1</v>
      </c>
      <c r="BW29" s="89">
        <f t="shared" si="24"/>
        <v>1</v>
      </c>
      <c r="BX29" s="89">
        <f t="shared" si="24"/>
        <v>1</v>
      </c>
      <c r="BY29" s="89">
        <f t="shared" si="25"/>
        <v>1</v>
      </c>
      <c r="BZ29" s="89">
        <f t="shared" si="25"/>
        <v>1</v>
      </c>
      <c r="CA29" s="89">
        <f t="shared" si="25"/>
        <v>1</v>
      </c>
      <c r="CB29" s="89">
        <f t="shared" si="25"/>
        <v>1</v>
      </c>
    </row>
    <row r="30" spans="2:80" x14ac:dyDescent="0.35">
      <c r="B30" s="145">
        <v>474</v>
      </c>
      <c r="C30" s="34"/>
      <c r="D30" s="145" t="s">
        <v>716</v>
      </c>
      <c r="E30" s="24" t="s">
        <v>718</v>
      </c>
      <c r="F30" s="25">
        <v>32485</v>
      </c>
      <c r="G30" s="146">
        <v>45087</v>
      </c>
      <c r="H30" s="35"/>
      <c r="I30" s="149"/>
      <c r="J30" s="149"/>
      <c r="K30" s="34">
        <v>40</v>
      </c>
      <c r="L30" s="117">
        <v>5020</v>
      </c>
      <c r="M30" s="26">
        <v>501</v>
      </c>
      <c r="N30" s="26" t="s">
        <v>41</v>
      </c>
      <c r="O30" s="26" t="str">
        <f>VLOOKUP(L30,CONTROL!$P$12:$Q$553,2,FALSE)</f>
        <v>Cambrers, barmans i similars</v>
      </c>
      <c r="P30" s="26"/>
      <c r="Q30" s="27" t="s">
        <v>38</v>
      </c>
      <c r="R30" s="27"/>
      <c r="S30" s="27"/>
      <c r="T30" s="27"/>
      <c r="U30" s="147">
        <v>1670</v>
      </c>
      <c r="V30" s="87">
        <f t="shared" si="12"/>
        <v>20040</v>
      </c>
      <c r="W30" s="87">
        <f t="shared" si="13"/>
        <v>20040</v>
      </c>
      <c r="X30" s="28"/>
      <c r="Y30" s="28">
        <v>92</v>
      </c>
      <c r="Z30" s="28">
        <v>351</v>
      </c>
      <c r="AA30" s="28">
        <v>0</v>
      </c>
      <c r="AB30" s="28">
        <v>58</v>
      </c>
      <c r="AC30" s="28">
        <v>0</v>
      </c>
      <c r="AD30" s="29">
        <f t="shared" si="3"/>
        <v>20040</v>
      </c>
      <c r="AE30" s="29">
        <f t="shared" si="4"/>
        <v>443</v>
      </c>
      <c r="AF30" s="29">
        <f t="shared" si="5"/>
        <v>0</v>
      </c>
      <c r="AG30" s="30">
        <f t="shared" si="6"/>
        <v>20040</v>
      </c>
      <c r="AH30" s="30">
        <f t="shared" si="14"/>
        <v>443</v>
      </c>
      <c r="AI30" s="30">
        <f t="shared" si="15"/>
        <v>0</v>
      </c>
      <c r="AJ30" s="31">
        <f t="shared" si="7"/>
        <v>37</v>
      </c>
      <c r="AK30" s="32" t="str">
        <f>IF(AJ30=0,"",IF(DADES!AJ30&gt;CONTROL!$C$7, CONTROL!$B$7,
IF(AND(DADES!AJ30&gt;=CONTROL!$C$4, DADES!AJ30&lt;=CONTROL!$D$4), CONTROL!$B$4,
IF(AND(DADES!AJ30&gt;=CONTROL!$C$5, DADES!AJ30&lt;=CONTROL!$D$5), CONTROL!$B$5,
IF(AND(DADES!AJ30&gt;=CONTROL!$C$6, DADES!AJ30&lt;=CONTROL!$D$6), CONTROL!$B$6,
CONTROL!$B$7)))))</f>
        <v>1_25 A 44</v>
      </c>
      <c r="AL30" s="33">
        <f t="shared" si="16"/>
        <v>20483</v>
      </c>
      <c r="AM30" s="33">
        <f t="shared" si="17"/>
        <v>20483</v>
      </c>
      <c r="AN30" s="32" t="str">
        <f>IF(AG30&gt;0,IF(DADES!AG30&gt;CONTROL!$H$6, CONTROL!$G$6,
IF(AND(DADES!AG30&gt;=CONTROL!$H$5, DADES!AG30&lt;=CONTROL!$I$5), CONTROL!$G$5,
IF(AND(DADES!AG30&gt;=CONTROL!$H$4, DADES!AG30&lt;=CONTROL!$I$4), CONTROL!$G$4,
"G_SALARI NO APLICABLE"))),"")</f>
        <v>0_De 17.367,96 a 34.735,92 euros</v>
      </c>
      <c r="AO30" s="32" t="str">
        <f t="shared" si="8"/>
        <v>NO</v>
      </c>
      <c r="AP30" s="86" t="str">
        <f t="shared" si="18"/>
        <v/>
      </c>
      <c r="AQ30" s="89">
        <f t="shared" si="9"/>
        <v>1</v>
      </c>
      <c r="AR30" s="89">
        <f t="shared" si="31"/>
        <v>1</v>
      </c>
      <c r="AS30" s="89">
        <f t="shared" si="31"/>
        <v>1</v>
      </c>
      <c r="AT30" s="89">
        <f t="shared" si="31"/>
        <v>1</v>
      </c>
      <c r="AU30" s="89">
        <f t="shared" si="31"/>
        <v>1</v>
      </c>
      <c r="AV30" s="89">
        <f t="shared" si="31"/>
        <v>1</v>
      </c>
      <c r="AW30" s="89">
        <f t="shared" si="31"/>
        <v>1</v>
      </c>
      <c r="AX30" s="89">
        <f t="shared" si="31"/>
        <v>1</v>
      </c>
      <c r="AY30" s="89">
        <f t="shared" si="31"/>
        <v>1</v>
      </c>
      <c r="AZ30" s="89">
        <f t="shared" si="31"/>
        <v>1</v>
      </c>
      <c r="BA30" s="89">
        <f t="shared" si="31"/>
        <v>1</v>
      </c>
      <c r="BB30" s="89">
        <f t="shared" si="31"/>
        <v>1</v>
      </c>
      <c r="BC30" s="89">
        <f t="shared" si="19"/>
        <v>0</v>
      </c>
      <c r="BD30" s="89">
        <f t="shared" si="20"/>
        <v>0</v>
      </c>
      <c r="BE30" s="89">
        <f t="shared" si="20"/>
        <v>0</v>
      </c>
      <c r="BF30" s="89">
        <f t="shared" si="20"/>
        <v>0</v>
      </c>
      <c r="BG30" s="89">
        <f t="shared" si="20"/>
        <v>0</v>
      </c>
      <c r="BH30" s="89">
        <f t="shared" si="21"/>
        <v>0</v>
      </c>
      <c r="BI30" s="89">
        <f t="shared" si="21"/>
        <v>0</v>
      </c>
      <c r="BJ30" s="89">
        <f t="shared" si="21"/>
        <v>0</v>
      </c>
      <c r="BK30" s="89">
        <f t="shared" si="21"/>
        <v>0</v>
      </c>
      <c r="BL30" s="89">
        <f t="shared" si="22"/>
        <v>0</v>
      </c>
      <c r="BM30" s="89">
        <f t="shared" si="22"/>
        <v>0</v>
      </c>
      <c r="BN30" s="89">
        <f t="shared" si="22"/>
        <v>0</v>
      </c>
      <c r="BO30" s="89">
        <f t="shared" si="22"/>
        <v>0</v>
      </c>
      <c r="BQ30" s="89">
        <f t="shared" si="23"/>
        <v>1</v>
      </c>
      <c r="BR30" s="89">
        <f t="shared" si="23"/>
        <v>1</v>
      </c>
      <c r="BS30" s="89">
        <f t="shared" si="23"/>
        <v>1</v>
      </c>
      <c r="BT30" s="89">
        <f t="shared" si="23"/>
        <v>1</v>
      </c>
      <c r="BU30" s="89">
        <f t="shared" si="24"/>
        <v>1</v>
      </c>
      <c r="BV30" s="89">
        <f t="shared" si="24"/>
        <v>1</v>
      </c>
      <c r="BW30" s="89">
        <f t="shared" si="24"/>
        <v>1</v>
      </c>
      <c r="BX30" s="89">
        <f t="shared" si="24"/>
        <v>1</v>
      </c>
      <c r="BY30" s="89">
        <f t="shared" si="25"/>
        <v>1</v>
      </c>
      <c r="BZ30" s="89">
        <f t="shared" si="25"/>
        <v>1</v>
      </c>
      <c r="CA30" s="89">
        <f t="shared" si="25"/>
        <v>1</v>
      </c>
      <c r="CB30" s="89">
        <f t="shared" si="25"/>
        <v>1</v>
      </c>
    </row>
    <row r="31" spans="2:80" x14ac:dyDescent="0.35">
      <c r="B31" s="145">
        <v>475</v>
      </c>
      <c r="C31" s="34"/>
      <c r="D31" s="145" t="s">
        <v>716</v>
      </c>
      <c r="E31" s="24" t="s">
        <v>39</v>
      </c>
      <c r="F31" s="25">
        <v>26280</v>
      </c>
      <c r="G31" s="146">
        <v>45094</v>
      </c>
      <c r="H31" s="35">
        <v>45930</v>
      </c>
      <c r="I31" s="149">
        <v>45825</v>
      </c>
      <c r="J31" s="149">
        <v>45895</v>
      </c>
      <c r="K31" s="34">
        <v>40</v>
      </c>
      <c r="L31" s="117">
        <v>9121</v>
      </c>
      <c r="M31" s="26">
        <v>503</v>
      </c>
      <c r="N31" s="26" t="s">
        <v>41</v>
      </c>
      <c r="O31" s="26" t="str">
        <f>VLOOKUP(L31,CONTROL!$P$12:$Q$553,2,FALSE)</f>
        <v>Personal de neteja d'oficines, hotels (cambrers de planta) i establiments similars</v>
      </c>
      <c r="P31" s="26"/>
      <c r="Q31" s="27" t="s">
        <v>40</v>
      </c>
      <c r="R31" s="27"/>
      <c r="S31" s="27"/>
      <c r="T31" s="27"/>
      <c r="U31" s="147">
        <v>1755</v>
      </c>
      <c r="V31" s="87">
        <f t="shared" si="12"/>
        <v>21060</v>
      </c>
      <c r="W31" s="87">
        <f t="shared" ref="W31:W94" si="32">+U31*12</f>
        <v>21060</v>
      </c>
      <c r="X31" s="28">
        <v>200</v>
      </c>
      <c r="Y31" s="28">
        <v>188</v>
      </c>
      <c r="Z31" s="28">
        <v>729</v>
      </c>
      <c r="AA31" s="28">
        <v>0</v>
      </c>
      <c r="AB31" s="28">
        <v>110</v>
      </c>
      <c r="AC31" s="28">
        <v>0</v>
      </c>
      <c r="AD31" s="29">
        <f t="shared" si="3"/>
        <v>21060</v>
      </c>
      <c r="AE31" s="29">
        <f t="shared" si="4"/>
        <v>1117</v>
      </c>
      <c r="AF31" s="29">
        <f t="shared" si="5"/>
        <v>0</v>
      </c>
      <c r="AG31" s="30">
        <f t="shared" si="6"/>
        <v>21060</v>
      </c>
      <c r="AH31" s="30">
        <f t="shared" si="14"/>
        <v>1117</v>
      </c>
      <c r="AI31" s="30">
        <f t="shared" si="15"/>
        <v>0</v>
      </c>
      <c r="AJ31" s="31">
        <f t="shared" si="7"/>
        <v>54</v>
      </c>
      <c r="AK31" s="32" t="str">
        <f>IF(AJ31=0,"",IF(DADES!AJ31&gt;CONTROL!$C$7, CONTROL!$B$7,
IF(AND(DADES!AJ31&gt;=CONTROL!$C$4, DADES!AJ31&lt;=CONTROL!$D$4), CONTROL!$B$4,
IF(AND(DADES!AJ31&gt;=CONTROL!$C$5, DADES!AJ31&lt;=CONTROL!$D$5), CONTROL!$B$5,
IF(AND(DADES!AJ31&gt;=CONTROL!$C$6, DADES!AJ31&lt;=CONTROL!$D$6), CONTROL!$B$6,
CONTROL!$B$7)))))</f>
        <v>2_45 A 64</v>
      </c>
      <c r="AL31" s="33">
        <f t="shared" si="16"/>
        <v>22177</v>
      </c>
      <c r="AM31" s="33">
        <f t="shared" si="17"/>
        <v>22177</v>
      </c>
      <c r="AN31" s="32" t="str">
        <f>IF(AG31&gt;0,IF(DADES!AG31&gt;CONTROL!$H$6, CONTROL!$G$6,
IF(AND(DADES!AG31&gt;=CONTROL!$H$5, DADES!AG31&lt;=CONTROL!$I$5), CONTROL!$G$5,
IF(AND(DADES!AG31&gt;=CONTROL!$H$4, DADES!AG31&lt;=CONTROL!$I$4), CONTROL!$G$4,
"G_SALARI NO APLICABLE"))),"")</f>
        <v>0_De 17.367,96 a 34.735,92 euros</v>
      </c>
      <c r="AO31" s="32" t="str">
        <f t="shared" si="8"/>
        <v>SI</v>
      </c>
      <c r="AP31" s="86">
        <f t="shared" si="18"/>
        <v>836</v>
      </c>
      <c r="AQ31" s="89">
        <f>IF($B31&lt;&gt;"",IF(AND($G31&lt;=AQ$4, OR($H31="", $H31&gt;=AQ$5)),1,0),"")</f>
        <v>1</v>
      </c>
      <c r="AR31" s="89">
        <f t="shared" si="31"/>
        <v>1</v>
      </c>
      <c r="AS31" s="89">
        <f t="shared" si="31"/>
        <v>1</v>
      </c>
      <c r="AT31" s="89">
        <f t="shared" si="31"/>
        <v>1</v>
      </c>
      <c r="AU31" s="89">
        <f t="shared" si="31"/>
        <v>1</v>
      </c>
      <c r="AV31" s="89">
        <f t="shared" si="31"/>
        <v>1</v>
      </c>
      <c r="AW31" s="89">
        <f t="shared" si="31"/>
        <v>1</v>
      </c>
      <c r="AX31" s="89">
        <f t="shared" si="31"/>
        <v>1</v>
      </c>
      <c r="AY31" s="89">
        <f t="shared" si="31"/>
        <v>1</v>
      </c>
      <c r="AZ31" s="89">
        <f t="shared" si="31"/>
        <v>0</v>
      </c>
      <c r="BA31" s="89">
        <f t="shared" si="31"/>
        <v>0</v>
      </c>
      <c r="BB31" s="89">
        <f t="shared" si="31"/>
        <v>0</v>
      </c>
      <c r="BC31" s="89">
        <f t="shared" si="19"/>
        <v>0</v>
      </c>
      <c r="BD31" s="89">
        <f t="shared" si="20"/>
        <v>0</v>
      </c>
      <c r="BE31" s="89">
        <f t="shared" si="20"/>
        <v>0</v>
      </c>
      <c r="BF31" s="89">
        <f t="shared" si="20"/>
        <v>0</v>
      </c>
      <c r="BG31" s="89">
        <f t="shared" si="20"/>
        <v>0</v>
      </c>
      <c r="BH31" s="89">
        <f t="shared" si="21"/>
        <v>0</v>
      </c>
      <c r="BI31" s="89">
        <f t="shared" si="21"/>
        <v>0</v>
      </c>
      <c r="BJ31" s="89">
        <f t="shared" si="21"/>
        <v>0</v>
      </c>
      <c r="BK31" s="89">
        <f t="shared" si="21"/>
        <v>0</v>
      </c>
      <c r="BL31" s="89">
        <f t="shared" si="22"/>
        <v>0</v>
      </c>
      <c r="BM31" s="89">
        <f t="shared" si="22"/>
        <v>0</v>
      </c>
      <c r="BN31" s="89">
        <f t="shared" si="22"/>
        <v>0</v>
      </c>
      <c r="BO31" s="89">
        <f t="shared" si="22"/>
        <v>0</v>
      </c>
      <c r="BQ31" s="89">
        <f t="shared" si="23"/>
        <v>1</v>
      </c>
      <c r="BR31" s="89">
        <f t="shared" si="23"/>
        <v>1</v>
      </c>
      <c r="BS31" s="89">
        <f t="shared" si="23"/>
        <v>1</v>
      </c>
      <c r="BT31" s="89">
        <f t="shared" si="23"/>
        <v>1</v>
      </c>
      <c r="BU31" s="89">
        <f t="shared" si="24"/>
        <v>1</v>
      </c>
      <c r="BV31" s="89">
        <f t="shared" si="24"/>
        <v>1</v>
      </c>
      <c r="BW31" s="89">
        <f t="shared" si="24"/>
        <v>1</v>
      </c>
      <c r="BX31" s="89">
        <f t="shared" si="24"/>
        <v>1</v>
      </c>
      <c r="BY31" s="89">
        <f t="shared" si="25"/>
        <v>1</v>
      </c>
      <c r="BZ31" s="89">
        <f t="shared" si="25"/>
        <v>0</v>
      </c>
      <c r="CA31" s="89">
        <f t="shared" si="25"/>
        <v>0</v>
      </c>
      <c r="CB31" s="89">
        <f t="shared" si="25"/>
        <v>0</v>
      </c>
    </row>
    <row r="32" spans="2:80" x14ac:dyDescent="0.35">
      <c r="B32" s="145">
        <v>475</v>
      </c>
      <c r="C32" s="34"/>
      <c r="D32" s="145" t="s">
        <v>716</v>
      </c>
      <c r="E32" s="24" t="s">
        <v>36</v>
      </c>
      <c r="F32" s="25">
        <v>26280</v>
      </c>
      <c r="G32" s="146">
        <v>45094</v>
      </c>
      <c r="H32" s="35">
        <v>45930</v>
      </c>
      <c r="I32" s="149"/>
      <c r="J32" s="149"/>
      <c r="K32" s="34">
        <v>40</v>
      </c>
      <c r="L32" s="117">
        <v>5010</v>
      </c>
      <c r="M32" s="26">
        <v>502</v>
      </c>
      <c r="N32" s="26" t="s">
        <v>41</v>
      </c>
      <c r="O32" s="26" t="str">
        <f>VLOOKUP(L32,CONTROL!$P$12:$Q$553,2,FALSE)</f>
        <v>Cuiners i altres preparadors de menjars</v>
      </c>
      <c r="P32" s="26"/>
      <c r="Q32" s="27" t="s">
        <v>38</v>
      </c>
      <c r="R32" s="27" t="s">
        <v>38</v>
      </c>
      <c r="S32" s="27" t="s">
        <v>38</v>
      </c>
      <c r="T32" s="27"/>
      <c r="U32" s="147">
        <v>1650</v>
      </c>
      <c r="V32" s="87">
        <f t="shared" si="12"/>
        <v>19800</v>
      </c>
      <c r="W32" s="87">
        <f t="shared" si="32"/>
        <v>19800</v>
      </c>
      <c r="X32" s="28"/>
      <c r="Y32" s="28">
        <v>73</v>
      </c>
      <c r="Z32" s="28">
        <v>1152</v>
      </c>
      <c r="AA32" s="28">
        <v>0</v>
      </c>
      <c r="AB32" s="28">
        <v>116</v>
      </c>
      <c r="AC32" s="28">
        <v>0</v>
      </c>
      <c r="AD32" s="29">
        <f t="shared" si="3"/>
        <v>19800</v>
      </c>
      <c r="AE32" s="29">
        <f t="shared" si="4"/>
        <v>1225</v>
      </c>
      <c r="AF32" s="29">
        <f t="shared" si="5"/>
        <v>0</v>
      </c>
      <c r="AG32" s="30">
        <f t="shared" si="6"/>
        <v>19800</v>
      </c>
      <c r="AH32" s="30">
        <f t="shared" si="14"/>
        <v>1225</v>
      </c>
      <c r="AI32" s="30">
        <f t="shared" si="15"/>
        <v>0</v>
      </c>
      <c r="AJ32" s="31">
        <f t="shared" si="7"/>
        <v>54</v>
      </c>
      <c r="AK32" s="32" t="str">
        <f>IF(AJ32=0,"",IF(DADES!AJ32&gt;CONTROL!$C$7, CONTROL!$B$7,
IF(AND(DADES!AJ32&gt;=CONTROL!$C$4, DADES!AJ32&lt;=CONTROL!$D$4), CONTROL!$B$4,
IF(AND(DADES!AJ32&gt;=CONTROL!$C$5, DADES!AJ32&lt;=CONTROL!$D$5), CONTROL!$B$5,
IF(AND(DADES!AJ32&gt;=CONTROL!$C$6, DADES!AJ32&lt;=CONTROL!$D$6), CONTROL!$B$6,
CONTROL!$B$7)))))</f>
        <v>2_45 A 64</v>
      </c>
      <c r="AL32" s="33">
        <f t="shared" si="16"/>
        <v>21025</v>
      </c>
      <c r="AM32" s="33">
        <f t="shared" si="17"/>
        <v>21025</v>
      </c>
      <c r="AN32" s="32" t="str">
        <f>IF(AG32&gt;0,IF(DADES!AG32&gt;CONTROL!$H$6, CONTROL!$G$6,
IF(AND(DADES!AG32&gt;=CONTROL!$H$5, DADES!AG32&lt;=CONTROL!$I$5), CONTROL!$G$5,
IF(AND(DADES!AG32&gt;=CONTROL!$H$4, DADES!AG32&lt;=CONTROL!$I$4), CONTROL!$G$4,
"G_SALARI NO APLICABLE"))),"")</f>
        <v>0_De 17.367,96 a 34.735,92 euros</v>
      </c>
      <c r="AO32" s="32" t="str">
        <f t="shared" si="8"/>
        <v>NO</v>
      </c>
      <c r="AP32" s="86">
        <f t="shared" si="18"/>
        <v>836</v>
      </c>
      <c r="AQ32" s="89">
        <f t="shared" ref="AQ32:BB95" si="33">IF($B32&lt;&gt;"",IF(AND($G32&lt;=AQ$4, OR($H32="", $H32&gt;=AQ$5)),1,0),"")</f>
        <v>1</v>
      </c>
      <c r="AR32" s="89">
        <f t="shared" si="33"/>
        <v>1</v>
      </c>
      <c r="AS32" s="89">
        <f t="shared" si="33"/>
        <v>1</v>
      </c>
      <c r="AT32" s="89">
        <f t="shared" si="33"/>
        <v>1</v>
      </c>
      <c r="AU32" s="89">
        <f t="shared" si="33"/>
        <v>1</v>
      </c>
      <c r="AV32" s="89">
        <f t="shared" si="33"/>
        <v>1</v>
      </c>
      <c r="AW32" s="89">
        <f t="shared" si="33"/>
        <v>1</v>
      </c>
      <c r="AX32" s="89">
        <f t="shared" si="33"/>
        <v>1</v>
      </c>
      <c r="AY32" s="89">
        <f t="shared" si="33"/>
        <v>1</v>
      </c>
      <c r="AZ32" s="89">
        <f t="shared" si="33"/>
        <v>0</v>
      </c>
      <c r="BA32" s="89">
        <f t="shared" si="33"/>
        <v>0</v>
      </c>
      <c r="BB32" s="89">
        <f t="shared" si="33"/>
        <v>0</v>
      </c>
      <c r="BC32" s="89">
        <f t="shared" si="19"/>
        <v>0</v>
      </c>
      <c r="BD32" s="89">
        <f t="shared" si="20"/>
        <v>0</v>
      </c>
      <c r="BE32" s="89">
        <f t="shared" si="20"/>
        <v>0</v>
      </c>
      <c r="BF32" s="89">
        <f t="shared" si="20"/>
        <v>0</v>
      </c>
      <c r="BG32" s="89">
        <f t="shared" si="20"/>
        <v>0</v>
      </c>
      <c r="BH32" s="89">
        <f t="shared" si="21"/>
        <v>0</v>
      </c>
      <c r="BI32" s="89">
        <f t="shared" si="21"/>
        <v>0</v>
      </c>
      <c r="BJ32" s="89">
        <f t="shared" si="21"/>
        <v>0</v>
      </c>
      <c r="BK32" s="89">
        <f t="shared" si="21"/>
        <v>0</v>
      </c>
      <c r="BL32" s="89">
        <f t="shared" si="22"/>
        <v>0</v>
      </c>
      <c r="BM32" s="89">
        <f t="shared" si="22"/>
        <v>0</v>
      </c>
      <c r="BN32" s="89">
        <f t="shared" si="22"/>
        <v>0</v>
      </c>
      <c r="BO32" s="89">
        <f t="shared" si="22"/>
        <v>0</v>
      </c>
      <c r="BQ32" s="89">
        <f t="shared" si="23"/>
        <v>1</v>
      </c>
      <c r="BR32" s="89">
        <f t="shared" si="23"/>
        <v>1</v>
      </c>
      <c r="BS32" s="89">
        <f t="shared" si="23"/>
        <v>1</v>
      </c>
      <c r="BT32" s="89">
        <f t="shared" si="23"/>
        <v>1</v>
      </c>
      <c r="BU32" s="89">
        <f t="shared" si="24"/>
        <v>1</v>
      </c>
      <c r="BV32" s="89">
        <f t="shared" si="24"/>
        <v>1</v>
      </c>
      <c r="BW32" s="89">
        <f t="shared" si="24"/>
        <v>1</v>
      </c>
      <c r="BX32" s="89">
        <f t="shared" si="24"/>
        <v>1</v>
      </c>
      <c r="BY32" s="89">
        <f t="shared" si="25"/>
        <v>1</v>
      </c>
      <c r="BZ32" s="89">
        <f t="shared" si="25"/>
        <v>0</v>
      </c>
      <c r="CA32" s="89">
        <f t="shared" si="25"/>
        <v>0</v>
      </c>
      <c r="CB32" s="89">
        <f t="shared" si="25"/>
        <v>0</v>
      </c>
    </row>
    <row r="33" spans="2:80" x14ac:dyDescent="0.35">
      <c r="B33" s="145">
        <v>483</v>
      </c>
      <c r="C33" s="34"/>
      <c r="D33" s="145" t="s">
        <v>717</v>
      </c>
      <c r="E33" s="24" t="s">
        <v>718</v>
      </c>
      <c r="F33" s="25">
        <v>36135</v>
      </c>
      <c r="G33" s="146">
        <v>45839</v>
      </c>
      <c r="H33" s="35">
        <v>45915</v>
      </c>
      <c r="I33" s="149">
        <v>45839</v>
      </c>
      <c r="J33" s="149">
        <v>45900</v>
      </c>
      <c r="K33" s="34">
        <v>40</v>
      </c>
      <c r="L33" s="117">
        <v>5010</v>
      </c>
      <c r="M33" s="26">
        <v>502</v>
      </c>
      <c r="N33" s="26" t="s">
        <v>41</v>
      </c>
      <c r="O33" s="26" t="str">
        <f>VLOOKUP(L33,CONTROL!$P$12:$Q$553,2,FALSE)</f>
        <v>Cuiners i altres preparadors de menjars</v>
      </c>
      <c r="P33" s="26"/>
      <c r="Q33" s="27" t="s">
        <v>40</v>
      </c>
      <c r="R33" s="27"/>
      <c r="S33" s="27"/>
      <c r="T33" s="27"/>
      <c r="U33" s="147">
        <v>1559</v>
      </c>
      <c r="V33" s="87">
        <f t="shared" si="12"/>
        <v>18708</v>
      </c>
      <c r="W33" s="87">
        <f t="shared" si="32"/>
        <v>18708</v>
      </c>
      <c r="X33" s="28"/>
      <c r="Y33" s="28">
        <v>191</v>
      </c>
      <c r="Z33" s="28">
        <v>222</v>
      </c>
      <c r="AA33" s="28">
        <v>0</v>
      </c>
      <c r="AB33" s="28">
        <v>62</v>
      </c>
      <c r="AC33" s="28">
        <v>0</v>
      </c>
      <c r="AD33" s="29">
        <f t="shared" si="3"/>
        <v>18708</v>
      </c>
      <c r="AE33" s="29">
        <f t="shared" si="4"/>
        <v>413</v>
      </c>
      <c r="AF33" s="29">
        <f t="shared" si="5"/>
        <v>0</v>
      </c>
      <c r="AG33" s="30">
        <f t="shared" si="6"/>
        <v>18708</v>
      </c>
      <c r="AH33" s="30">
        <f t="shared" si="14"/>
        <v>413</v>
      </c>
      <c r="AI33" s="30">
        <f t="shared" si="15"/>
        <v>0</v>
      </c>
      <c r="AJ33" s="31">
        <f t="shared" si="7"/>
        <v>27</v>
      </c>
      <c r="AK33" s="32" t="str">
        <f>IF(AJ33=0,"",IF(DADES!AJ33&gt;CONTROL!$C$7, CONTROL!$B$7,
IF(AND(DADES!AJ33&gt;=CONTROL!$C$4, DADES!AJ33&lt;=CONTROL!$D$4), CONTROL!$B$4,
IF(AND(DADES!AJ33&gt;=CONTROL!$C$5, DADES!AJ33&lt;=CONTROL!$D$5), CONTROL!$B$5,
IF(AND(DADES!AJ33&gt;=CONTROL!$C$6, DADES!AJ33&lt;=CONTROL!$D$6), CONTROL!$B$6,
CONTROL!$B$7)))))</f>
        <v>1_25 A 44</v>
      </c>
      <c r="AL33" s="33">
        <f t="shared" si="16"/>
        <v>19121</v>
      </c>
      <c r="AM33" s="33">
        <f t="shared" si="17"/>
        <v>19121</v>
      </c>
      <c r="AN33" s="32" t="str">
        <f>IF(AG33&gt;0,IF(DADES!AG33&gt;CONTROL!$H$6, CONTROL!$G$6,
IF(AND(DADES!AG33&gt;=CONTROL!$H$5, DADES!AG33&lt;=CONTROL!$I$5), CONTROL!$G$5,
IF(AND(DADES!AG33&gt;=CONTROL!$H$4, DADES!AG33&lt;=CONTROL!$I$4), CONTROL!$G$4,
"G_SALARI NO APLICABLE"))),"")</f>
        <v>0_De 17.367,96 a 34.735,92 euros</v>
      </c>
      <c r="AO33" s="32" t="str">
        <f t="shared" si="8"/>
        <v>NO</v>
      </c>
      <c r="AP33" s="86"/>
      <c r="AQ33" s="89">
        <f t="shared" si="33"/>
        <v>0</v>
      </c>
      <c r="AR33" s="89">
        <f t="shared" si="33"/>
        <v>0</v>
      </c>
      <c r="AS33" s="89">
        <f t="shared" si="33"/>
        <v>0</v>
      </c>
      <c r="AT33" s="89">
        <f t="shared" si="33"/>
        <v>0</v>
      </c>
      <c r="AU33" s="89">
        <f t="shared" si="33"/>
        <v>0</v>
      </c>
      <c r="AV33" s="89">
        <f t="shared" si="33"/>
        <v>0</v>
      </c>
      <c r="AW33" s="89">
        <f t="shared" si="33"/>
        <v>1</v>
      </c>
      <c r="AX33" s="89">
        <f>IF($B33&lt;&gt;"",IF(AND($G33&lt;=AX$4, OR($H33="", $H33&gt;=AX$5)),1,0),"")</f>
        <v>1</v>
      </c>
      <c r="AY33" s="89">
        <f t="shared" si="33"/>
        <v>0</v>
      </c>
      <c r="AZ33" s="89">
        <f t="shared" si="33"/>
        <v>0</v>
      </c>
      <c r="BA33" s="89">
        <f t="shared" si="33"/>
        <v>0</v>
      </c>
      <c r="BB33" s="89">
        <f t="shared" si="33"/>
        <v>0</v>
      </c>
      <c r="BC33" s="89">
        <f t="shared" si="19"/>
        <v>1</v>
      </c>
      <c r="BD33" s="89">
        <f t="shared" si="20"/>
        <v>0</v>
      </c>
      <c r="BE33" s="89">
        <f t="shared" si="20"/>
        <v>0</v>
      </c>
      <c r="BF33" s="89">
        <f t="shared" si="20"/>
        <v>0</v>
      </c>
      <c r="BG33" s="89">
        <f t="shared" si="20"/>
        <v>0</v>
      </c>
      <c r="BH33" s="89">
        <f t="shared" si="21"/>
        <v>0</v>
      </c>
      <c r="BI33" s="89">
        <f t="shared" si="21"/>
        <v>0</v>
      </c>
      <c r="BJ33" s="89">
        <f t="shared" si="21"/>
        <v>0</v>
      </c>
      <c r="BK33" s="89">
        <f t="shared" si="21"/>
        <v>0</v>
      </c>
      <c r="BL33" s="89">
        <f t="shared" si="22"/>
        <v>77</v>
      </c>
      <c r="BM33" s="89">
        <f t="shared" si="22"/>
        <v>77</v>
      </c>
      <c r="BN33" s="89">
        <f t="shared" si="22"/>
        <v>77</v>
      </c>
      <c r="BO33" s="89">
        <f t="shared" si="22"/>
        <v>74</v>
      </c>
      <c r="BQ33" s="89">
        <f t="shared" si="23"/>
        <v>0</v>
      </c>
      <c r="BR33" s="89">
        <f t="shared" si="23"/>
        <v>0</v>
      </c>
      <c r="BS33" s="89">
        <f t="shared" si="23"/>
        <v>0</v>
      </c>
      <c r="BT33" s="89">
        <f t="shared" si="23"/>
        <v>0</v>
      </c>
      <c r="BU33" s="89">
        <f t="shared" si="24"/>
        <v>0</v>
      </c>
      <c r="BV33" s="89">
        <f t="shared" si="24"/>
        <v>0</v>
      </c>
      <c r="BW33" s="89">
        <f t="shared" si="24"/>
        <v>1</v>
      </c>
      <c r="BX33" s="89">
        <f t="shared" si="24"/>
        <v>1</v>
      </c>
      <c r="BY33" s="89">
        <f t="shared" si="25"/>
        <v>1</v>
      </c>
      <c r="BZ33" s="89">
        <f t="shared" si="25"/>
        <v>1</v>
      </c>
      <c r="CA33" s="89">
        <f t="shared" si="25"/>
        <v>1</v>
      </c>
      <c r="CB33" s="89">
        <f t="shared" si="25"/>
        <v>1</v>
      </c>
    </row>
    <row r="34" spans="2:80" x14ac:dyDescent="0.35">
      <c r="B34" s="145">
        <v>483</v>
      </c>
      <c r="C34" s="34"/>
      <c r="D34" s="145" t="s">
        <v>717</v>
      </c>
      <c r="E34" s="24" t="s">
        <v>718</v>
      </c>
      <c r="F34" s="25">
        <v>36135</v>
      </c>
      <c r="G34" s="146">
        <v>45839</v>
      </c>
      <c r="H34" s="35">
        <v>45915</v>
      </c>
      <c r="I34" s="149"/>
      <c r="J34" s="149"/>
      <c r="K34" s="34">
        <v>40</v>
      </c>
      <c r="L34" s="117">
        <v>5010</v>
      </c>
      <c r="M34" s="26">
        <v>502</v>
      </c>
      <c r="N34" s="26" t="s">
        <v>41</v>
      </c>
      <c r="O34" s="26" t="str">
        <f>VLOOKUP(L34,CONTROL!$P$12:$Q$553,2,FALSE)</f>
        <v>Cuiners i altres preparadors de menjars</v>
      </c>
      <c r="P34" s="26"/>
      <c r="Q34" s="27" t="s">
        <v>38</v>
      </c>
      <c r="R34" s="27"/>
      <c r="S34" s="27"/>
      <c r="T34" s="27"/>
      <c r="U34" s="147">
        <v>1662</v>
      </c>
      <c r="V34" s="87">
        <f t="shared" si="12"/>
        <v>19944</v>
      </c>
      <c r="W34" s="87">
        <f t="shared" si="32"/>
        <v>19944</v>
      </c>
      <c r="X34" s="28">
        <v>100</v>
      </c>
      <c r="Y34" s="28">
        <v>58</v>
      </c>
      <c r="Z34" s="28">
        <v>897</v>
      </c>
      <c r="AA34" s="28">
        <v>0</v>
      </c>
      <c r="AB34" s="28">
        <v>54</v>
      </c>
      <c r="AC34" s="28">
        <v>0</v>
      </c>
      <c r="AD34" s="29">
        <f t="shared" si="3"/>
        <v>19944</v>
      </c>
      <c r="AE34" s="29">
        <f t="shared" si="4"/>
        <v>1055</v>
      </c>
      <c r="AF34" s="29">
        <f t="shared" si="5"/>
        <v>0</v>
      </c>
      <c r="AG34" s="30">
        <f t="shared" si="6"/>
        <v>19944</v>
      </c>
      <c r="AH34" s="30">
        <f t="shared" si="14"/>
        <v>1055</v>
      </c>
      <c r="AI34" s="30">
        <f t="shared" si="15"/>
        <v>0</v>
      </c>
      <c r="AJ34" s="31">
        <f t="shared" si="7"/>
        <v>27</v>
      </c>
      <c r="AK34" s="32" t="str">
        <f>IF(AJ34=0,"",IF(DADES!AJ34&gt;CONTROL!$C$7, CONTROL!$B$7,
IF(AND(DADES!AJ34&gt;=CONTROL!$C$4, DADES!AJ34&lt;=CONTROL!$D$4), CONTROL!$B$4,
IF(AND(DADES!AJ34&gt;=CONTROL!$C$5, DADES!AJ34&lt;=CONTROL!$D$5), CONTROL!$B$5,
IF(AND(DADES!AJ34&gt;=CONTROL!$C$6, DADES!AJ34&lt;=CONTROL!$D$6), CONTROL!$B$6,
CONTROL!$B$7)))))</f>
        <v>1_25 A 44</v>
      </c>
      <c r="AL34" s="33">
        <f t="shared" si="16"/>
        <v>20999</v>
      </c>
      <c r="AM34" s="33">
        <f t="shared" si="17"/>
        <v>20999</v>
      </c>
      <c r="AN34" s="32" t="str">
        <f>IF(AG34&gt;0,IF(DADES!AG34&gt;CONTROL!$H$6, CONTROL!$G$6,
IF(AND(DADES!AG34&gt;=CONTROL!$H$5, DADES!AG34&lt;=CONTROL!$I$5), CONTROL!$G$5,
IF(AND(DADES!AG34&gt;=CONTROL!$H$4, DADES!AG34&lt;=CONTROL!$I$4), CONTROL!$G$4,
"G_SALARI NO APLICABLE"))),"")</f>
        <v>0_De 17.367,96 a 34.735,92 euros</v>
      </c>
      <c r="AO34" s="32" t="str">
        <f t="shared" si="8"/>
        <v>SI</v>
      </c>
      <c r="AP34" s="86"/>
      <c r="AQ34" s="89">
        <f t="shared" si="33"/>
        <v>0</v>
      </c>
      <c r="AR34" s="89">
        <f t="shared" si="33"/>
        <v>0</v>
      </c>
      <c r="AS34" s="89">
        <f t="shared" si="33"/>
        <v>0</v>
      </c>
      <c r="AT34" s="89">
        <f t="shared" si="33"/>
        <v>0</v>
      </c>
      <c r="AU34" s="89">
        <f t="shared" si="33"/>
        <v>0</v>
      </c>
      <c r="AV34" s="89">
        <f t="shared" si="33"/>
        <v>0</v>
      </c>
      <c r="AW34" s="89">
        <f t="shared" si="33"/>
        <v>1</v>
      </c>
      <c r="AX34" s="89">
        <f t="shared" si="33"/>
        <v>1</v>
      </c>
      <c r="AY34" s="89">
        <f t="shared" si="33"/>
        <v>0</v>
      </c>
      <c r="AZ34" s="89">
        <f t="shared" si="33"/>
        <v>0</v>
      </c>
      <c r="BA34" s="89">
        <f t="shared" si="33"/>
        <v>0</v>
      </c>
      <c r="BB34" s="89">
        <f t="shared" si="33"/>
        <v>0</v>
      </c>
      <c r="BC34" s="89">
        <f t="shared" si="19"/>
        <v>1</v>
      </c>
      <c r="BD34" s="89">
        <f t="shared" si="20"/>
        <v>0</v>
      </c>
      <c r="BE34" s="89">
        <f t="shared" si="20"/>
        <v>0</v>
      </c>
      <c r="BF34" s="89">
        <f t="shared" si="20"/>
        <v>0</v>
      </c>
      <c r="BG34" s="89">
        <f t="shared" si="20"/>
        <v>0</v>
      </c>
      <c r="BH34" s="89">
        <f t="shared" si="21"/>
        <v>0</v>
      </c>
      <c r="BI34" s="89">
        <f t="shared" si="21"/>
        <v>0</v>
      </c>
      <c r="BJ34" s="89">
        <f t="shared" si="21"/>
        <v>0</v>
      </c>
      <c r="BK34" s="89">
        <f t="shared" si="21"/>
        <v>0</v>
      </c>
      <c r="BL34" s="89">
        <f t="shared" si="22"/>
        <v>77</v>
      </c>
      <c r="BM34" s="89">
        <f t="shared" si="22"/>
        <v>77</v>
      </c>
      <c r="BN34" s="89">
        <f t="shared" si="22"/>
        <v>77</v>
      </c>
      <c r="BO34" s="89">
        <f t="shared" si="22"/>
        <v>74</v>
      </c>
      <c r="BQ34" s="89">
        <f t="shared" si="23"/>
        <v>0</v>
      </c>
      <c r="BR34" s="89">
        <f t="shared" si="23"/>
        <v>0</v>
      </c>
      <c r="BS34" s="89">
        <f t="shared" si="23"/>
        <v>0</v>
      </c>
      <c r="BT34" s="89">
        <f t="shared" si="23"/>
        <v>0</v>
      </c>
      <c r="BU34" s="89">
        <f t="shared" si="24"/>
        <v>0</v>
      </c>
      <c r="BV34" s="89">
        <f t="shared" si="24"/>
        <v>0</v>
      </c>
      <c r="BW34" s="89">
        <f t="shared" si="24"/>
        <v>1</v>
      </c>
      <c r="BX34" s="89">
        <f t="shared" si="24"/>
        <v>1</v>
      </c>
      <c r="BY34" s="89">
        <f t="shared" si="25"/>
        <v>1</v>
      </c>
      <c r="BZ34" s="89">
        <f t="shared" si="25"/>
        <v>1</v>
      </c>
      <c r="CA34" s="89">
        <f t="shared" si="25"/>
        <v>1</v>
      </c>
      <c r="CB34" s="89">
        <f t="shared" si="25"/>
        <v>1</v>
      </c>
    </row>
    <row r="35" spans="2:80" x14ac:dyDescent="0.35">
      <c r="B35" s="145">
        <v>484</v>
      </c>
      <c r="C35" s="34"/>
      <c r="D35" s="145" t="s">
        <v>717</v>
      </c>
      <c r="E35" s="24" t="s">
        <v>36</v>
      </c>
      <c r="F35" s="25">
        <v>30386</v>
      </c>
      <c r="G35" s="146">
        <v>45839</v>
      </c>
      <c r="H35" s="35">
        <v>45915</v>
      </c>
      <c r="I35" s="149"/>
      <c r="J35" s="149"/>
      <c r="K35" s="24">
        <v>10</v>
      </c>
      <c r="L35" s="117">
        <v>9121</v>
      </c>
      <c r="M35" s="26">
        <v>502</v>
      </c>
      <c r="N35" s="26" t="s">
        <v>41</v>
      </c>
      <c r="O35" s="26" t="str">
        <f>VLOOKUP(L35,CONTROL!$P$12:$Q$553,2,FALSE)</f>
        <v>Personal de neteja d'oficines, hotels (cambrers de planta) i establiments similars</v>
      </c>
      <c r="P35" s="26"/>
      <c r="Q35" s="27" t="s">
        <v>38</v>
      </c>
      <c r="R35" s="27"/>
      <c r="S35" s="27"/>
      <c r="T35" s="27"/>
      <c r="U35" s="147">
        <v>1793</v>
      </c>
      <c r="V35" s="87">
        <f t="shared" si="12"/>
        <v>5379</v>
      </c>
      <c r="W35" s="87">
        <f t="shared" si="32"/>
        <v>21516</v>
      </c>
      <c r="X35" s="28"/>
      <c r="Y35" s="28">
        <v>145</v>
      </c>
      <c r="Z35" s="28">
        <v>152</v>
      </c>
      <c r="AA35" s="28">
        <v>0</v>
      </c>
      <c r="AB35" s="28">
        <v>57</v>
      </c>
      <c r="AC35" s="28">
        <v>0</v>
      </c>
      <c r="AD35" s="29">
        <f t="shared" si="3"/>
        <v>5379</v>
      </c>
      <c r="AE35" s="29">
        <f t="shared" si="4"/>
        <v>297</v>
      </c>
      <c r="AF35" s="29">
        <f t="shared" si="5"/>
        <v>0</v>
      </c>
      <c r="AG35" s="30">
        <f t="shared" si="6"/>
        <v>21516</v>
      </c>
      <c r="AH35" s="30">
        <f t="shared" si="14"/>
        <v>297</v>
      </c>
      <c r="AI35" s="30">
        <f t="shared" si="15"/>
        <v>0</v>
      </c>
      <c r="AJ35" s="31">
        <f t="shared" si="7"/>
        <v>42</v>
      </c>
      <c r="AK35" s="32" t="str">
        <f>IF(AJ35=0,"",IF(DADES!AJ35&gt;CONTROL!$C$7, CONTROL!$B$7,
IF(AND(DADES!AJ35&gt;=CONTROL!$C$4, DADES!AJ35&lt;=CONTROL!$D$4), CONTROL!$B$4,
IF(AND(DADES!AJ35&gt;=CONTROL!$C$5, DADES!AJ35&lt;=CONTROL!$D$5), CONTROL!$B$5,
IF(AND(DADES!AJ35&gt;=CONTROL!$C$6, DADES!AJ35&lt;=CONTROL!$D$6), CONTROL!$B$6,
CONTROL!$B$7)))))</f>
        <v>1_25 A 44</v>
      </c>
      <c r="AL35" s="33">
        <f t="shared" si="16"/>
        <v>5676</v>
      </c>
      <c r="AM35" s="33">
        <f t="shared" si="17"/>
        <v>21813</v>
      </c>
      <c r="AN35" s="32" t="str">
        <f>IF(AG35&gt;0,IF(DADES!AG35&gt;CONTROL!$H$6, CONTROL!$G$6,
IF(AND(DADES!AG35&gt;=CONTROL!$H$5, DADES!AG35&lt;=CONTROL!$I$5), CONTROL!$G$5,
IF(AND(DADES!AG35&gt;=CONTROL!$H$4, DADES!AG35&lt;=CONTROL!$I$4), CONTROL!$G$4,
"G_SALARI NO APLICABLE"))),"")</f>
        <v>0_De 17.367,96 a 34.735,92 euros</v>
      </c>
      <c r="AO35" s="32" t="str">
        <f t="shared" si="8"/>
        <v>NO</v>
      </c>
      <c r="AP35" s="86"/>
      <c r="AQ35" s="89">
        <f t="shared" si="33"/>
        <v>0</v>
      </c>
      <c r="AR35" s="89">
        <f t="shared" si="33"/>
        <v>0</v>
      </c>
      <c r="AS35" s="89">
        <f t="shared" si="33"/>
        <v>0</v>
      </c>
      <c r="AT35" s="89">
        <f t="shared" si="33"/>
        <v>0</v>
      </c>
      <c r="AU35" s="89">
        <f t="shared" si="33"/>
        <v>0</v>
      </c>
      <c r="AV35" s="89">
        <f t="shared" si="33"/>
        <v>0</v>
      </c>
      <c r="AW35" s="89">
        <f t="shared" si="33"/>
        <v>1</v>
      </c>
      <c r="AX35" s="89">
        <f t="shared" si="33"/>
        <v>1</v>
      </c>
      <c r="AY35" s="89">
        <f t="shared" si="33"/>
        <v>0</v>
      </c>
      <c r="AZ35" s="89">
        <f t="shared" si="33"/>
        <v>0</v>
      </c>
      <c r="BA35" s="89">
        <f t="shared" si="33"/>
        <v>0</v>
      </c>
      <c r="BB35" s="89">
        <f t="shared" si="33"/>
        <v>0</v>
      </c>
      <c r="BC35" s="89">
        <f t="shared" si="19"/>
        <v>1</v>
      </c>
      <c r="BD35" s="89">
        <f t="shared" si="20"/>
        <v>0</v>
      </c>
      <c r="BE35" s="89">
        <f t="shared" si="20"/>
        <v>0</v>
      </c>
      <c r="BF35" s="89">
        <f t="shared" si="20"/>
        <v>0</v>
      </c>
      <c r="BG35" s="89">
        <f t="shared" si="20"/>
        <v>0</v>
      </c>
      <c r="BH35" s="89">
        <f t="shared" si="21"/>
        <v>0</v>
      </c>
      <c r="BI35" s="89">
        <f t="shared" si="21"/>
        <v>0</v>
      </c>
      <c r="BJ35" s="89">
        <f t="shared" si="21"/>
        <v>0</v>
      </c>
      <c r="BK35" s="89">
        <f t="shared" si="21"/>
        <v>0</v>
      </c>
      <c r="BL35" s="89">
        <f t="shared" si="22"/>
        <v>77</v>
      </c>
      <c r="BM35" s="89">
        <f t="shared" si="22"/>
        <v>77</v>
      </c>
      <c r="BN35" s="89">
        <f t="shared" si="22"/>
        <v>77</v>
      </c>
      <c r="BO35" s="89">
        <f t="shared" si="22"/>
        <v>74</v>
      </c>
      <c r="BQ35" s="89">
        <f t="shared" si="23"/>
        <v>0</v>
      </c>
      <c r="BR35" s="89">
        <f t="shared" si="23"/>
        <v>0</v>
      </c>
      <c r="BS35" s="89">
        <f t="shared" si="23"/>
        <v>0</v>
      </c>
      <c r="BT35" s="89">
        <f t="shared" si="23"/>
        <v>0</v>
      </c>
      <c r="BU35" s="89">
        <f t="shared" si="24"/>
        <v>0</v>
      </c>
      <c r="BV35" s="89">
        <f t="shared" si="24"/>
        <v>0</v>
      </c>
      <c r="BW35" s="89">
        <f t="shared" si="24"/>
        <v>1</v>
      </c>
      <c r="BX35" s="89">
        <f t="shared" si="24"/>
        <v>1</v>
      </c>
      <c r="BY35" s="89">
        <f t="shared" si="25"/>
        <v>1</v>
      </c>
      <c r="BZ35" s="89">
        <f t="shared" si="25"/>
        <v>1</v>
      </c>
      <c r="CA35" s="89">
        <f t="shared" si="25"/>
        <v>1</v>
      </c>
      <c r="CB35" s="89">
        <f t="shared" si="25"/>
        <v>1</v>
      </c>
    </row>
    <row r="36" spans="2:80" x14ac:dyDescent="0.35">
      <c r="B36" s="145">
        <v>485</v>
      </c>
      <c r="C36" s="34"/>
      <c r="D36" s="145" t="s">
        <v>717</v>
      </c>
      <c r="E36" s="24" t="s">
        <v>36</v>
      </c>
      <c r="F36" s="25">
        <v>32014</v>
      </c>
      <c r="G36" s="146">
        <v>45839</v>
      </c>
      <c r="H36" s="35">
        <v>45915</v>
      </c>
      <c r="I36" s="149"/>
      <c r="J36" s="149"/>
      <c r="K36" s="24">
        <v>10</v>
      </c>
      <c r="L36" s="117">
        <v>9121</v>
      </c>
      <c r="M36" s="26">
        <v>430</v>
      </c>
      <c r="N36" s="26" t="s">
        <v>43</v>
      </c>
      <c r="O36" s="26" t="str">
        <f>VLOOKUP(L36,CONTROL!$P$12:$Q$553,2,FALSE)</f>
        <v>Personal de neteja d'oficines, hotels (cambrers de planta) i establiments similars</v>
      </c>
      <c r="P36" s="26"/>
      <c r="Q36" s="27" t="s">
        <v>38</v>
      </c>
      <c r="R36" s="27"/>
      <c r="S36" s="27"/>
      <c r="T36" s="27"/>
      <c r="U36" s="147">
        <v>1805</v>
      </c>
      <c r="V36" s="87">
        <f t="shared" si="12"/>
        <v>5415</v>
      </c>
      <c r="W36" s="87">
        <f t="shared" si="32"/>
        <v>21660</v>
      </c>
      <c r="X36" s="28"/>
      <c r="Y36" s="28">
        <v>99</v>
      </c>
      <c r="Z36" s="28">
        <v>132</v>
      </c>
      <c r="AA36" s="28">
        <v>0</v>
      </c>
      <c r="AB36" s="28">
        <v>52</v>
      </c>
      <c r="AC36" s="28">
        <v>0</v>
      </c>
      <c r="AD36" s="29">
        <f t="shared" si="3"/>
        <v>5415</v>
      </c>
      <c r="AE36" s="29">
        <f t="shared" si="4"/>
        <v>231</v>
      </c>
      <c r="AF36" s="29">
        <f t="shared" si="5"/>
        <v>0</v>
      </c>
      <c r="AG36" s="30">
        <f t="shared" si="6"/>
        <v>21660</v>
      </c>
      <c r="AH36" s="30">
        <f t="shared" si="14"/>
        <v>231</v>
      </c>
      <c r="AI36" s="30">
        <f t="shared" si="15"/>
        <v>0</v>
      </c>
      <c r="AJ36" s="31">
        <f t="shared" si="7"/>
        <v>38</v>
      </c>
      <c r="AK36" s="32" t="str">
        <f>IF(AJ36=0,"",IF(DADES!AJ36&gt;CONTROL!$C$7, CONTROL!$B$7,
IF(AND(DADES!AJ36&gt;=CONTROL!$C$4, DADES!AJ36&lt;=CONTROL!$D$4), CONTROL!$B$4,
IF(AND(DADES!AJ36&gt;=CONTROL!$C$5, DADES!AJ36&lt;=CONTROL!$D$5), CONTROL!$B$5,
IF(AND(DADES!AJ36&gt;=CONTROL!$C$6, DADES!AJ36&lt;=CONTROL!$D$6), CONTROL!$B$6,
CONTROL!$B$7)))))</f>
        <v>1_25 A 44</v>
      </c>
      <c r="AL36" s="33">
        <f t="shared" si="16"/>
        <v>5646</v>
      </c>
      <c r="AM36" s="33">
        <f t="shared" si="17"/>
        <v>21891</v>
      </c>
      <c r="AN36" s="32" t="str">
        <f>IF(AG36&gt;0,IF(DADES!AG36&gt;CONTROL!$H$6, CONTROL!$G$6,
IF(AND(DADES!AG36&gt;=CONTROL!$H$5, DADES!AG36&lt;=CONTROL!$I$5), CONTROL!$G$5,
IF(AND(DADES!AG36&gt;=CONTROL!$H$4, DADES!AG36&lt;=CONTROL!$I$4), CONTROL!$G$4,
"G_SALARI NO APLICABLE"))),"")</f>
        <v>0_De 17.367,96 a 34.735,92 euros</v>
      </c>
      <c r="AO36" s="32" t="str">
        <f t="shared" si="8"/>
        <v>NO</v>
      </c>
      <c r="AP36" s="86"/>
      <c r="AQ36" s="89">
        <f t="shared" si="33"/>
        <v>0</v>
      </c>
      <c r="AR36" s="89">
        <f t="shared" si="33"/>
        <v>0</v>
      </c>
      <c r="AS36" s="89">
        <f t="shared" si="33"/>
        <v>0</v>
      </c>
      <c r="AT36" s="89">
        <f t="shared" si="33"/>
        <v>0</v>
      </c>
      <c r="AU36" s="89">
        <f t="shared" si="33"/>
        <v>0</v>
      </c>
      <c r="AV36" s="89">
        <f t="shared" si="33"/>
        <v>0</v>
      </c>
      <c r="AW36" s="89">
        <f t="shared" si="33"/>
        <v>1</v>
      </c>
      <c r="AX36" s="89">
        <f t="shared" si="33"/>
        <v>1</v>
      </c>
      <c r="AY36" s="89">
        <f t="shared" si="33"/>
        <v>0</v>
      </c>
      <c r="AZ36" s="89">
        <f t="shared" si="33"/>
        <v>0</v>
      </c>
      <c r="BA36" s="89">
        <f t="shared" si="33"/>
        <v>0</v>
      </c>
      <c r="BB36" s="89">
        <f t="shared" si="33"/>
        <v>0</v>
      </c>
      <c r="BC36" s="89">
        <f t="shared" si="19"/>
        <v>1</v>
      </c>
      <c r="BD36" s="89">
        <f t="shared" si="20"/>
        <v>0</v>
      </c>
      <c r="BE36" s="89">
        <f t="shared" si="20"/>
        <v>0</v>
      </c>
      <c r="BF36" s="89">
        <f t="shared" si="20"/>
        <v>0</v>
      </c>
      <c r="BG36" s="89">
        <f t="shared" si="20"/>
        <v>0</v>
      </c>
      <c r="BH36" s="89">
        <f t="shared" si="21"/>
        <v>0</v>
      </c>
      <c r="BI36" s="89">
        <f t="shared" si="21"/>
        <v>0</v>
      </c>
      <c r="BJ36" s="89">
        <f t="shared" si="21"/>
        <v>0</v>
      </c>
      <c r="BK36" s="89">
        <f t="shared" si="21"/>
        <v>0</v>
      </c>
      <c r="BL36" s="89">
        <f t="shared" si="22"/>
        <v>77</v>
      </c>
      <c r="BM36" s="89">
        <f t="shared" si="22"/>
        <v>77</v>
      </c>
      <c r="BN36" s="89">
        <f t="shared" si="22"/>
        <v>77</v>
      </c>
      <c r="BO36" s="89">
        <f t="shared" si="22"/>
        <v>74</v>
      </c>
      <c r="BQ36" s="89">
        <f t="shared" si="23"/>
        <v>0</v>
      </c>
      <c r="BR36" s="89">
        <f t="shared" si="23"/>
        <v>0</v>
      </c>
      <c r="BS36" s="89">
        <f t="shared" si="23"/>
        <v>0</v>
      </c>
      <c r="BT36" s="89">
        <f t="shared" si="23"/>
        <v>0</v>
      </c>
      <c r="BU36" s="89">
        <f t="shared" si="24"/>
        <v>0</v>
      </c>
      <c r="BV36" s="89">
        <f t="shared" si="24"/>
        <v>0</v>
      </c>
      <c r="BW36" s="89">
        <f t="shared" si="24"/>
        <v>1</v>
      </c>
      <c r="BX36" s="89">
        <f t="shared" si="24"/>
        <v>1</v>
      </c>
      <c r="BY36" s="89">
        <f t="shared" si="25"/>
        <v>1</v>
      </c>
      <c r="BZ36" s="89">
        <f t="shared" si="25"/>
        <v>1</v>
      </c>
      <c r="CA36" s="89">
        <f t="shared" si="25"/>
        <v>1</v>
      </c>
      <c r="CB36" s="89">
        <f t="shared" si="25"/>
        <v>1</v>
      </c>
    </row>
    <row r="37" spans="2:80" x14ac:dyDescent="0.35">
      <c r="B37" s="145">
        <v>489</v>
      </c>
      <c r="C37" s="34"/>
      <c r="D37" s="145" t="s">
        <v>717</v>
      </c>
      <c r="E37" s="24" t="s">
        <v>39</v>
      </c>
      <c r="F37" s="25">
        <v>30829</v>
      </c>
      <c r="G37" s="146">
        <v>45839</v>
      </c>
      <c r="H37" s="35">
        <v>45930</v>
      </c>
      <c r="I37" s="149"/>
      <c r="J37" s="149"/>
      <c r="K37" s="34">
        <v>40</v>
      </c>
      <c r="L37" s="117">
        <v>9121</v>
      </c>
      <c r="M37" s="26">
        <v>430</v>
      </c>
      <c r="N37" s="26" t="s">
        <v>43</v>
      </c>
      <c r="O37" s="26" t="str">
        <f>VLOOKUP(L37,CONTROL!$P$12:$Q$553,2,FALSE)</f>
        <v>Personal de neteja d'oficines, hotels (cambrers de planta) i establiments similars</v>
      </c>
      <c r="P37" s="26"/>
      <c r="Q37" s="27" t="s">
        <v>38</v>
      </c>
      <c r="R37" s="27"/>
      <c r="S37" s="27"/>
      <c r="T37" s="27"/>
      <c r="U37" s="147">
        <v>1597</v>
      </c>
      <c r="V37" s="87">
        <f t="shared" si="12"/>
        <v>19164</v>
      </c>
      <c r="W37" s="87">
        <f t="shared" si="32"/>
        <v>19164</v>
      </c>
      <c r="X37" s="28"/>
      <c r="Y37" s="28">
        <v>89</v>
      </c>
      <c r="Z37" s="28">
        <v>242</v>
      </c>
      <c r="AA37" s="28">
        <v>0</v>
      </c>
      <c r="AB37" s="28">
        <v>80</v>
      </c>
      <c r="AC37" s="28">
        <v>0</v>
      </c>
      <c r="AD37" s="29">
        <f t="shared" si="3"/>
        <v>19164</v>
      </c>
      <c r="AE37" s="29">
        <f t="shared" si="4"/>
        <v>331</v>
      </c>
      <c r="AF37" s="29">
        <f t="shared" si="5"/>
        <v>0</v>
      </c>
      <c r="AG37" s="30">
        <f t="shared" si="6"/>
        <v>19164</v>
      </c>
      <c r="AH37" s="30">
        <f t="shared" si="14"/>
        <v>331</v>
      </c>
      <c r="AI37" s="30">
        <f t="shared" si="15"/>
        <v>0</v>
      </c>
      <c r="AJ37" s="31">
        <f t="shared" si="7"/>
        <v>41</v>
      </c>
      <c r="AK37" s="32" t="str">
        <f>IF(AJ37=0,"",IF(DADES!AJ37&gt;CONTROL!$C$7, CONTROL!$B$7,
IF(AND(DADES!AJ37&gt;=CONTROL!$C$4, DADES!AJ37&lt;=CONTROL!$D$4), CONTROL!$B$4,
IF(AND(DADES!AJ37&gt;=CONTROL!$C$5, DADES!AJ37&lt;=CONTROL!$D$5), CONTROL!$B$5,
IF(AND(DADES!AJ37&gt;=CONTROL!$C$6, DADES!AJ37&lt;=CONTROL!$D$6), CONTROL!$B$6,
CONTROL!$B$7)))))</f>
        <v>1_25 A 44</v>
      </c>
      <c r="AL37" s="33">
        <f t="shared" si="16"/>
        <v>19495</v>
      </c>
      <c r="AM37" s="33">
        <f t="shared" si="17"/>
        <v>19495</v>
      </c>
      <c r="AN37" s="32" t="str">
        <f>IF(AG37&gt;0,IF(DADES!AG37&gt;CONTROL!$H$6, CONTROL!$G$6,
IF(AND(DADES!AG37&gt;=CONTROL!$H$5, DADES!AG37&lt;=CONTROL!$I$5), CONTROL!$G$5,
IF(AND(DADES!AG37&gt;=CONTROL!$H$4, DADES!AG37&lt;=CONTROL!$I$4), CONTROL!$G$4,
"G_SALARI NO APLICABLE"))),"")</f>
        <v>0_De 17.367,96 a 34.735,92 euros</v>
      </c>
      <c r="AO37" s="32" t="str">
        <f t="shared" si="8"/>
        <v>NO</v>
      </c>
      <c r="AP37" s="86"/>
      <c r="AQ37" s="89">
        <f t="shared" si="33"/>
        <v>0</v>
      </c>
      <c r="AR37" s="89">
        <f t="shared" si="33"/>
        <v>0</v>
      </c>
      <c r="AS37" s="89">
        <f t="shared" si="33"/>
        <v>0</v>
      </c>
      <c r="AT37" s="89">
        <f t="shared" si="33"/>
        <v>0</v>
      </c>
      <c r="AU37" s="89">
        <f t="shared" si="33"/>
        <v>0</v>
      </c>
      <c r="AV37" s="89">
        <f t="shared" si="33"/>
        <v>0</v>
      </c>
      <c r="AW37" s="89">
        <f t="shared" si="33"/>
        <v>1</v>
      </c>
      <c r="AX37" s="89">
        <f t="shared" si="33"/>
        <v>1</v>
      </c>
      <c r="AY37" s="89">
        <f t="shared" si="33"/>
        <v>1</v>
      </c>
      <c r="AZ37" s="89">
        <f t="shared" si="33"/>
        <v>0</v>
      </c>
      <c r="BA37" s="89">
        <f t="shared" si="33"/>
        <v>0</v>
      </c>
      <c r="BB37" s="89">
        <f t="shared" si="33"/>
        <v>0</v>
      </c>
      <c r="BC37" s="89">
        <f t="shared" si="19"/>
        <v>1</v>
      </c>
      <c r="BD37" s="89">
        <f t="shared" si="20"/>
        <v>0</v>
      </c>
      <c r="BE37" s="89">
        <f t="shared" si="20"/>
        <v>0</v>
      </c>
      <c r="BF37" s="89">
        <f t="shared" si="20"/>
        <v>0</v>
      </c>
      <c r="BG37" s="89">
        <f t="shared" si="20"/>
        <v>0</v>
      </c>
      <c r="BH37" s="89">
        <f t="shared" si="21"/>
        <v>0</v>
      </c>
      <c r="BI37" s="89">
        <f t="shared" si="21"/>
        <v>0</v>
      </c>
      <c r="BJ37" s="89">
        <f t="shared" si="21"/>
        <v>0</v>
      </c>
      <c r="BK37" s="89">
        <f t="shared" si="21"/>
        <v>0</v>
      </c>
      <c r="BL37" s="89">
        <f t="shared" si="22"/>
        <v>0</v>
      </c>
      <c r="BM37" s="89">
        <f t="shared" si="22"/>
        <v>92</v>
      </c>
      <c r="BN37" s="89">
        <f t="shared" si="22"/>
        <v>92</v>
      </c>
      <c r="BO37" s="89">
        <f t="shared" si="22"/>
        <v>89</v>
      </c>
      <c r="BQ37" s="89">
        <f t="shared" si="23"/>
        <v>0</v>
      </c>
      <c r="BR37" s="89">
        <f t="shared" si="23"/>
        <v>0</v>
      </c>
      <c r="BS37" s="89">
        <f t="shared" si="23"/>
        <v>0</v>
      </c>
      <c r="BT37" s="89">
        <f t="shared" si="23"/>
        <v>0</v>
      </c>
      <c r="BU37" s="89">
        <f t="shared" si="24"/>
        <v>0</v>
      </c>
      <c r="BV37" s="89">
        <f t="shared" si="24"/>
        <v>0</v>
      </c>
      <c r="BW37" s="89">
        <f t="shared" si="24"/>
        <v>1</v>
      </c>
      <c r="BX37" s="89">
        <f t="shared" si="24"/>
        <v>1</v>
      </c>
      <c r="BY37" s="89">
        <f t="shared" si="25"/>
        <v>1</v>
      </c>
      <c r="BZ37" s="89">
        <f t="shared" si="25"/>
        <v>1</v>
      </c>
      <c r="CA37" s="89">
        <f t="shared" si="25"/>
        <v>1</v>
      </c>
      <c r="CB37" s="89">
        <f t="shared" si="25"/>
        <v>1</v>
      </c>
    </row>
    <row r="38" spans="2:80" x14ac:dyDescent="0.35">
      <c r="B38" s="145">
        <v>492</v>
      </c>
      <c r="C38" s="34"/>
      <c r="D38" s="145" t="s">
        <v>717</v>
      </c>
      <c r="E38" s="24" t="s">
        <v>39</v>
      </c>
      <c r="F38" s="25">
        <v>35929</v>
      </c>
      <c r="G38" s="146">
        <v>45853</v>
      </c>
      <c r="H38" s="35">
        <v>45961</v>
      </c>
      <c r="I38" s="149"/>
      <c r="J38" s="149"/>
      <c r="K38" s="34">
        <v>40</v>
      </c>
      <c r="L38" s="117">
        <v>9121</v>
      </c>
      <c r="M38" s="26">
        <v>912</v>
      </c>
      <c r="N38" s="26" t="s">
        <v>44</v>
      </c>
      <c r="O38" s="26" t="str">
        <f>VLOOKUP(L38,CONTROL!$P$12:$Q$553,2,FALSE)</f>
        <v>Personal de neteja d'oficines, hotels (cambrers de planta) i establiments similars</v>
      </c>
      <c r="P38" s="26"/>
      <c r="Q38" s="27" t="s">
        <v>38</v>
      </c>
      <c r="R38" s="27"/>
      <c r="S38" s="27"/>
      <c r="T38" s="27"/>
      <c r="U38" s="147">
        <v>1672</v>
      </c>
      <c r="V38" s="87">
        <f t="shared" si="12"/>
        <v>20064</v>
      </c>
      <c r="W38" s="87">
        <f t="shared" si="32"/>
        <v>20064</v>
      </c>
      <c r="X38" s="28"/>
      <c r="Y38" s="28">
        <v>57</v>
      </c>
      <c r="Z38" s="28">
        <v>1107</v>
      </c>
      <c r="AA38" s="28">
        <v>0</v>
      </c>
      <c r="AB38" s="28">
        <v>102</v>
      </c>
      <c r="AC38" s="28">
        <v>0</v>
      </c>
      <c r="AD38" s="29">
        <f t="shared" si="3"/>
        <v>20064</v>
      </c>
      <c r="AE38" s="29">
        <f t="shared" si="4"/>
        <v>1164</v>
      </c>
      <c r="AF38" s="29">
        <f t="shared" si="5"/>
        <v>0</v>
      </c>
      <c r="AG38" s="30">
        <f t="shared" si="6"/>
        <v>20064</v>
      </c>
      <c r="AH38" s="30">
        <f t="shared" si="14"/>
        <v>1164</v>
      </c>
      <c r="AI38" s="30">
        <f t="shared" si="15"/>
        <v>0</v>
      </c>
      <c r="AJ38" s="31">
        <f t="shared" si="7"/>
        <v>27</v>
      </c>
      <c r="AK38" s="32" t="str">
        <f>IF(AJ38=0,"",IF(DADES!AJ38&gt;CONTROL!$C$7, CONTROL!$B$7,
IF(AND(DADES!AJ38&gt;=CONTROL!$C$4, DADES!AJ38&lt;=CONTROL!$D$4), CONTROL!$B$4,
IF(AND(DADES!AJ38&gt;=CONTROL!$C$5, DADES!AJ38&lt;=CONTROL!$D$5), CONTROL!$B$5,
IF(AND(DADES!AJ38&gt;=CONTROL!$C$6, DADES!AJ38&lt;=CONTROL!$D$6), CONTROL!$B$6,
CONTROL!$B$7)))))</f>
        <v>1_25 A 44</v>
      </c>
      <c r="AL38" s="33">
        <f t="shared" si="16"/>
        <v>21228</v>
      </c>
      <c r="AM38" s="33">
        <f t="shared" si="17"/>
        <v>21228</v>
      </c>
      <c r="AN38" s="32" t="str">
        <f>IF(AG38&gt;0,IF(DADES!AG38&gt;CONTROL!$H$6, CONTROL!$G$6,
IF(AND(DADES!AG38&gt;=CONTROL!$H$5, DADES!AG38&lt;=CONTROL!$I$5), CONTROL!$G$5,
IF(AND(DADES!AG38&gt;=CONTROL!$H$4, DADES!AG38&lt;=CONTROL!$I$4), CONTROL!$G$4,
"G_SALARI NO APLICABLE"))),"")</f>
        <v>0_De 17.367,96 a 34.735,92 euros</v>
      </c>
      <c r="AO38" s="32" t="str">
        <f t="shared" si="8"/>
        <v>NO</v>
      </c>
      <c r="AP38" s="86"/>
      <c r="AQ38" s="89">
        <f t="shared" si="33"/>
        <v>0</v>
      </c>
      <c r="AR38" s="89">
        <f t="shared" si="33"/>
        <v>0</v>
      </c>
      <c r="AS38" s="89">
        <f t="shared" si="33"/>
        <v>0</v>
      </c>
      <c r="AT38" s="89">
        <f t="shared" si="33"/>
        <v>0</v>
      </c>
      <c r="AU38" s="89">
        <f t="shared" si="33"/>
        <v>0</v>
      </c>
      <c r="AV38" s="89">
        <f t="shared" si="33"/>
        <v>0</v>
      </c>
      <c r="AW38" s="89">
        <f t="shared" si="33"/>
        <v>1</v>
      </c>
      <c r="AX38" s="89">
        <f t="shared" si="33"/>
        <v>1</v>
      </c>
      <c r="AY38" s="89">
        <f t="shared" si="33"/>
        <v>1</v>
      </c>
      <c r="AZ38" s="89">
        <f t="shared" si="33"/>
        <v>1</v>
      </c>
      <c r="BA38" s="89">
        <f t="shared" si="33"/>
        <v>0</v>
      </c>
      <c r="BB38" s="89">
        <f t="shared" si="33"/>
        <v>0</v>
      </c>
      <c r="BC38" s="89">
        <f t="shared" si="19"/>
        <v>1</v>
      </c>
      <c r="BD38" s="89">
        <f t="shared" si="20"/>
        <v>0</v>
      </c>
      <c r="BE38" s="89">
        <f t="shared" si="20"/>
        <v>0</v>
      </c>
      <c r="BF38" s="89">
        <f t="shared" si="20"/>
        <v>0</v>
      </c>
      <c r="BG38" s="89">
        <f t="shared" si="20"/>
        <v>0</v>
      </c>
      <c r="BH38" s="89">
        <f t="shared" si="21"/>
        <v>0</v>
      </c>
      <c r="BI38" s="89">
        <f t="shared" si="21"/>
        <v>0</v>
      </c>
      <c r="BJ38" s="89">
        <f t="shared" si="21"/>
        <v>0</v>
      </c>
      <c r="BK38" s="89">
        <f t="shared" si="21"/>
        <v>0</v>
      </c>
      <c r="BL38" s="89">
        <f t="shared" si="22"/>
        <v>0</v>
      </c>
      <c r="BM38" s="89">
        <f t="shared" si="22"/>
        <v>0</v>
      </c>
      <c r="BN38" s="89">
        <f t="shared" si="22"/>
        <v>109</v>
      </c>
      <c r="BO38" s="89">
        <f t="shared" si="22"/>
        <v>109</v>
      </c>
      <c r="BQ38" s="89">
        <f t="shared" si="23"/>
        <v>0</v>
      </c>
      <c r="BR38" s="89">
        <f t="shared" si="23"/>
        <v>0</v>
      </c>
      <c r="BS38" s="89">
        <f t="shared" si="23"/>
        <v>0</v>
      </c>
      <c r="BT38" s="89">
        <f t="shared" si="23"/>
        <v>0</v>
      </c>
      <c r="BU38" s="89">
        <f t="shared" si="24"/>
        <v>0</v>
      </c>
      <c r="BV38" s="89">
        <f t="shared" si="24"/>
        <v>0</v>
      </c>
      <c r="BW38" s="89">
        <f t="shared" si="24"/>
        <v>1</v>
      </c>
      <c r="BX38" s="89">
        <f t="shared" si="24"/>
        <v>1</v>
      </c>
      <c r="BY38" s="89">
        <f t="shared" si="25"/>
        <v>1</v>
      </c>
      <c r="BZ38" s="89">
        <f t="shared" si="25"/>
        <v>1</v>
      </c>
      <c r="CA38" s="89">
        <f t="shared" si="25"/>
        <v>1</v>
      </c>
      <c r="CB38" s="89">
        <f t="shared" si="25"/>
        <v>1</v>
      </c>
    </row>
    <row r="39" spans="2:80" x14ac:dyDescent="0.35">
      <c r="B39" s="145">
        <v>494</v>
      </c>
      <c r="C39" s="34"/>
      <c r="D39" s="145" t="s">
        <v>717</v>
      </c>
      <c r="E39" s="24" t="s">
        <v>36</v>
      </c>
      <c r="F39" s="25">
        <v>35697</v>
      </c>
      <c r="G39" s="146">
        <v>45864</v>
      </c>
      <c r="H39" s="35">
        <v>45955</v>
      </c>
      <c r="I39" s="149"/>
      <c r="J39" s="149"/>
      <c r="K39" s="24">
        <v>10</v>
      </c>
      <c r="L39" s="117">
        <v>9121</v>
      </c>
      <c r="M39" s="26">
        <v>912</v>
      </c>
      <c r="N39" s="26" t="s">
        <v>44</v>
      </c>
      <c r="O39" s="26" t="str">
        <f>VLOOKUP(L39,CONTROL!$P$12:$Q$553,2,FALSE)</f>
        <v>Personal de neteja d'oficines, hotels (cambrers de planta) i establiments similars</v>
      </c>
      <c r="P39" s="26"/>
      <c r="Q39" s="27" t="s">
        <v>38</v>
      </c>
      <c r="R39" s="27"/>
      <c r="S39" s="27"/>
      <c r="T39" s="27"/>
      <c r="U39" s="147">
        <v>1818</v>
      </c>
      <c r="V39" s="87">
        <f t="shared" si="12"/>
        <v>5454</v>
      </c>
      <c r="W39" s="87">
        <f t="shared" si="32"/>
        <v>21816</v>
      </c>
      <c r="X39" s="28"/>
      <c r="Y39" s="28">
        <v>52</v>
      </c>
      <c r="Z39" s="28">
        <v>768</v>
      </c>
      <c r="AA39" s="28">
        <v>0</v>
      </c>
      <c r="AB39" s="28">
        <v>94</v>
      </c>
      <c r="AC39" s="28">
        <v>0</v>
      </c>
      <c r="AD39" s="29">
        <f t="shared" si="3"/>
        <v>5454</v>
      </c>
      <c r="AE39" s="29">
        <f t="shared" si="4"/>
        <v>820</v>
      </c>
      <c r="AF39" s="29">
        <f t="shared" si="5"/>
        <v>0</v>
      </c>
      <c r="AG39" s="30">
        <f t="shared" si="6"/>
        <v>21816</v>
      </c>
      <c r="AH39" s="30">
        <f t="shared" si="14"/>
        <v>820</v>
      </c>
      <c r="AI39" s="30">
        <f t="shared" si="15"/>
        <v>0</v>
      </c>
      <c r="AJ39" s="31">
        <f t="shared" si="7"/>
        <v>28</v>
      </c>
      <c r="AK39" s="32" t="str">
        <f>IF(AJ39=0,"",IF(DADES!AJ39&gt;CONTROL!$C$7, CONTROL!$B$7,
IF(AND(DADES!AJ39&gt;=CONTROL!$C$4, DADES!AJ39&lt;=CONTROL!$D$4), CONTROL!$B$4,
IF(AND(DADES!AJ39&gt;=CONTROL!$C$5, DADES!AJ39&lt;=CONTROL!$D$5), CONTROL!$B$5,
IF(AND(DADES!AJ39&gt;=CONTROL!$C$6, DADES!AJ39&lt;=CONTROL!$D$6), CONTROL!$B$6,
CONTROL!$B$7)))))</f>
        <v>1_25 A 44</v>
      </c>
      <c r="AL39" s="33">
        <f t="shared" si="16"/>
        <v>6274</v>
      </c>
      <c r="AM39" s="33">
        <f t="shared" si="17"/>
        <v>22636</v>
      </c>
      <c r="AN39" s="32" t="str">
        <f>IF(AG39&gt;0,IF(DADES!AG39&gt;CONTROL!$H$6, CONTROL!$G$6,
IF(AND(DADES!AG39&gt;=CONTROL!$H$5, DADES!AG39&lt;=CONTROL!$I$5), CONTROL!$G$5,
IF(AND(DADES!AG39&gt;=CONTROL!$H$4, DADES!AG39&lt;=CONTROL!$I$4), CONTROL!$G$4,
"G_SALARI NO APLICABLE"))),"")</f>
        <v>0_De 17.367,96 a 34.735,92 euros</v>
      </c>
      <c r="AO39" s="32" t="str">
        <f t="shared" si="8"/>
        <v>NO</v>
      </c>
      <c r="AP39" s="86"/>
      <c r="AQ39" s="89">
        <f t="shared" si="33"/>
        <v>0</v>
      </c>
      <c r="AR39" s="89">
        <f t="shared" si="33"/>
        <v>0</v>
      </c>
      <c r="AS39" s="89">
        <f t="shared" si="33"/>
        <v>0</v>
      </c>
      <c r="AT39" s="89">
        <f t="shared" si="33"/>
        <v>0</v>
      </c>
      <c r="AU39" s="89">
        <f t="shared" si="33"/>
        <v>0</v>
      </c>
      <c r="AV39" s="89">
        <f t="shared" si="33"/>
        <v>0</v>
      </c>
      <c r="AW39" s="89">
        <f t="shared" si="33"/>
        <v>1</v>
      </c>
      <c r="AX39" s="89">
        <f t="shared" si="33"/>
        <v>1</v>
      </c>
      <c r="AY39" s="89">
        <f t="shared" si="33"/>
        <v>1</v>
      </c>
      <c r="AZ39" s="89">
        <f t="shared" si="33"/>
        <v>0</v>
      </c>
      <c r="BA39" s="89">
        <f t="shared" si="33"/>
        <v>0</v>
      </c>
      <c r="BB39" s="89">
        <f t="shared" si="33"/>
        <v>0</v>
      </c>
      <c r="BC39" s="89">
        <f t="shared" si="19"/>
        <v>1</v>
      </c>
      <c r="BD39" s="89">
        <f t="shared" si="20"/>
        <v>0</v>
      </c>
      <c r="BE39" s="89">
        <f t="shared" si="20"/>
        <v>0</v>
      </c>
      <c r="BF39" s="89">
        <f t="shared" si="20"/>
        <v>0</v>
      </c>
      <c r="BG39" s="89">
        <f t="shared" si="20"/>
        <v>0</v>
      </c>
      <c r="BH39" s="89">
        <f t="shared" si="21"/>
        <v>0</v>
      </c>
      <c r="BI39" s="89">
        <f t="shared" si="21"/>
        <v>0</v>
      </c>
      <c r="BJ39" s="89">
        <f t="shared" si="21"/>
        <v>0</v>
      </c>
      <c r="BK39" s="89">
        <f t="shared" si="21"/>
        <v>0</v>
      </c>
      <c r="BL39" s="89">
        <f t="shared" si="22"/>
        <v>0</v>
      </c>
      <c r="BM39" s="89">
        <f t="shared" si="22"/>
        <v>92</v>
      </c>
      <c r="BN39" s="89">
        <f t="shared" si="22"/>
        <v>92</v>
      </c>
      <c r="BO39" s="89">
        <f t="shared" si="22"/>
        <v>92</v>
      </c>
      <c r="BQ39" s="89">
        <f t="shared" si="23"/>
        <v>0</v>
      </c>
      <c r="BR39" s="89">
        <f t="shared" si="23"/>
        <v>0</v>
      </c>
      <c r="BS39" s="89">
        <f t="shared" si="23"/>
        <v>0</v>
      </c>
      <c r="BT39" s="89">
        <f t="shared" si="23"/>
        <v>0</v>
      </c>
      <c r="BU39" s="89">
        <f t="shared" si="24"/>
        <v>0</v>
      </c>
      <c r="BV39" s="89">
        <f t="shared" si="24"/>
        <v>0</v>
      </c>
      <c r="BW39" s="89">
        <f t="shared" si="24"/>
        <v>1</v>
      </c>
      <c r="BX39" s="89">
        <f t="shared" si="24"/>
        <v>1</v>
      </c>
      <c r="BY39" s="89">
        <f t="shared" si="25"/>
        <v>1</v>
      </c>
      <c r="BZ39" s="89">
        <f t="shared" si="25"/>
        <v>1</v>
      </c>
      <c r="CA39" s="89">
        <f t="shared" si="25"/>
        <v>1</v>
      </c>
      <c r="CB39" s="89">
        <f t="shared" si="25"/>
        <v>1</v>
      </c>
    </row>
    <row r="40" spans="2:80" x14ac:dyDescent="0.35">
      <c r="B40" s="145">
        <v>500</v>
      </c>
      <c r="C40" s="34"/>
      <c r="D40" s="145" t="s">
        <v>716</v>
      </c>
      <c r="E40" s="24" t="s">
        <v>39</v>
      </c>
      <c r="F40" s="25">
        <v>33610</v>
      </c>
      <c r="G40" s="146">
        <v>45503</v>
      </c>
      <c r="H40" s="35"/>
      <c r="I40" s="149"/>
      <c r="J40" s="149"/>
      <c r="K40" s="24">
        <v>10</v>
      </c>
      <c r="L40" s="117">
        <v>9121</v>
      </c>
      <c r="M40" s="26">
        <v>912</v>
      </c>
      <c r="N40" s="26" t="s">
        <v>44</v>
      </c>
      <c r="O40" s="26" t="str">
        <f>VLOOKUP(L40,CONTROL!$P$12:$Q$553,2,FALSE)</f>
        <v>Personal de neteja d'oficines, hotels (cambrers de planta) i establiments similars</v>
      </c>
      <c r="P40" s="26"/>
      <c r="Q40" s="27" t="s">
        <v>38</v>
      </c>
      <c r="R40" s="27"/>
      <c r="S40" s="27"/>
      <c r="T40" s="27"/>
      <c r="U40" s="147">
        <v>1747</v>
      </c>
      <c r="V40" s="87">
        <f t="shared" si="12"/>
        <v>5241</v>
      </c>
      <c r="W40" s="87">
        <f t="shared" si="32"/>
        <v>20964</v>
      </c>
      <c r="X40" s="28"/>
      <c r="Y40" s="28">
        <v>138</v>
      </c>
      <c r="Z40" s="28">
        <v>815</v>
      </c>
      <c r="AA40" s="28">
        <v>0</v>
      </c>
      <c r="AB40" s="28">
        <v>99</v>
      </c>
      <c r="AC40" s="28">
        <v>0</v>
      </c>
      <c r="AD40" s="29">
        <f t="shared" ref="AD40:AD71" si="34">+V40</f>
        <v>5241</v>
      </c>
      <c r="AE40" s="29">
        <f t="shared" ref="AE40:AE71" si="35">SUM(X40:AA40)</f>
        <v>953</v>
      </c>
      <c r="AF40" s="29">
        <f t="shared" ref="AF40:AF71" si="36">+AC40</f>
        <v>0</v>
      </c>
      <c r="AG40" s="30">
        <f t="shared" si="6"/>
        <v>20964</v>
      </c>
      <c r="AH40" s="30">
        <f t="shared" si="14"/>
        <v>953</v>
      </c>
      <c r="AI40" s="30">
        <f t="shared" si="15"/>
        <v>0</v>
      </c>
      <c r="AJ40" s="31">
        <f t="shared" si="7"/>
        <v>33</v>
      </c>
      <c r="AK40" s="32" t="str">
        <f>IF(AJ40=0,"",IF(DADES!AJ40&gt;CONTROL!$C$7, CONTROL!$B$7,
IF(AND(DADES!AJ40&gt;=CONTROL!$C$4, DADES!AJ40&lt;=CONTROL!$D$4), CONTROL!$B$4,
IF(AND(DADES!AJ40&gt;=CONTROL!$C$5, DADES!AJ40&lt;=CONTROL!$D$5), CONTROL!$B$5,
IF(AND(DADES!AJ40&gt;=CONTROL!$C$6, DADES!AJ40&lt;=CONTROL!$D$6), CONTROL!$B$6,
CONTROL!$B$7)))))</f>
        <v>1_25 A 44</v>
      </c>
      <c r="AL40" s="33">
        <f t="shared" si="16"/>
        <v>6194</v>
      </c>
      <c r="AM40" s="33">
        <f t="shared" si="17"/>
        <v>21917</v>
      </c>
      <c r="AN40" s="32" t="str">
        <f>IF(AG40&gt;0,IF(DADES!AG40&gt;CONTROL!$H$6, CONTROL!$G$6,
IF(AND(DADES!AG40&gt;=CONTROL!$H$5, DADES!AG40&lt;=CONTROL!$I$5), CONTROL!$G$5,
IF(AND(DADES!AG40&gt;=CONTROL!$H$4, DADES!AG40&lt;=CONTROL!$I$4), CONTROL!$G$4,
"G_SALARI NO APLICABLE"))),"")</f>
        <v>0_De 17.367,96 a 34.735,92 euros</v>
      </c>
      <c r="AO40" s="32" t="str">
        <f t="shared" si="8"/>
        <v>NO</v>
      </c>
      <c r="AP40" s="86"/>
      <c r="AQ40" s="89">
        <f t="shared" si="33"/>
        <v>1</v>
      </c>
      <c r="AR40" s="89">
        <f t="shared" si="33"/>
        <v>1</v>
      </c>
      <c r="AS40" s="89">
        <f t="shared" si="33"/>
        <v>1</v>
      </c>
      <c r="AT40" s="89">
        <f t="shared" si="33"/>
        <v>1</v>
      </c>
      <c r="AU40" s="89">
        <f t="shared" si="33"/>
        <v>1</v>
      </c>
      <c r="AV40" s="89">
        <f t="shared" si="33"/>
        <v>1</v>
      </c>
      <c r="AW40" s="89">
        <f t="shared" si="33"/>
        <v>1</v>
      </c>
      <c r="AX40" s="89">
        <f t="shared" si="33"/>
        <v>1</v>
      </c>
      <c r="AY40" s="89">
        <f t="shared" si="33"/>
        <v>1</v>
      </c>
      <c r="AZ40" s="89">
        <f t="shared" si="33"/>
        <v>1</v>
      </c>
      <c r="BA40" s="89">
        <f t="shared" si="33"/>
        <v>1</v>
      </c>
      <c r="BB40" s="89">
        <f t="shared" si="33"/>
        <v>1</v>
      </c>
      <c r="BC40" s="89">
        <f t="shared" si="19"/>
        <v>0</v>
      </c>
      <c r="BD40" s="89">
        <f t="shared" si="20"/>
        <v>0</v>
      </c>
      <c r="BE40" s="89">
        <f t="shared" si="20"/>
        <v>0</v>
      </c>
      <c r="BF40" s="89">
        <f t="shared" si="20"/>
        <v>0</v>
      </c>
      <c r="BG40" s="89">
        <f t="shared" si="20"/>
        <v>0</v>
      </c>
      <c r="BH40" s="89">
        <f t="shared" si="21"/>
        <v>0</v>
      </c>
      <c r="BI40" s="89">
        <f t="shared" si="21"/>
        <v>0</v>
      </c>
      <c r="BJ40" s="89">
        <f t="shared" si="21"/>
        <v>0</v>
      </c>
      <c r="BK40" s="89">
        <f t="shared" si="21"/>
        <v>0</v>
      </c>
      <c r="BL40" s="89">
        <f t="shared" si="22"/>
        <v>0</v>
      </c>
      <c r="BM40" s="89">
        <f t="shared" si="22"/>
        <v>0</v>
      </c>
      <c r="BN40" s="89">
        <f t="shared" si="22"/>
        <v>0</v>
      </c>
      <c r="BO40" s="89">
        <f t="shared" si="22"/>
        <v>0</v>
      </c>
      <c r="BQ40" s="89">
        <f t="shared" si="23"/>
        <v>1</v>
      </c>
      <c r="BR40" s="89">
        <f t="shared" si="23"/>
        <v>1</v>
      </c>
      <c r="BS40" s="89">
        <f t="shared" si="23"/>
        <v>1</v>
      </c>
      <c r="BT40" s="89">
        <f t="shared" si="23"/>
        <v>1</v>
      </c>
      <c r="BU40" s="89">
        <f t="shared" si="24"/>
        <v>1</v>
      </c>
      <c r="BV40" s="89">
        <f t="shared" si="24"/>
        <v>1</v>
      </c>
      <c r="BW40" s="89">
        <f t="shared" si="24"/>
        <v>1</v>
      </c>
      <c r="BX40" s="89">
        <f t="shared" si="24"/>
        <v>1</v>
      </c>
      <c r="BY40" s="89">
        <f t="shared" si="25"/>
        <v>1</v>
      </c>
      <c r="BZ40" s="89">
        <f t="shared" si="25"/>
        <v>1</v>
      </c>
      <c r="CA40" s="89">
        <f t="shared" si="25"/>
        <v>1</v>
      </c>
      <c r="CB40" s="89">
        <f t="shared" si="25"/>
        <v>1</v>
      </c>
    </row>
    <row r="41" spans="2:80" x14ac:dyDescent="0.35">
      <c r="B41" s="145">
        <v>504</v>
      </c>
      <c r="C41" s="34"/>
      <c r="D41" s="145" t="s">
        <v>717</v>
      </c>
      <c r="E41" s="24" t="s">
        <v>39</v>
      </c>
      <c r="F41" s="25">
        <v>36128</v>
      </c>
      <c r="G41" s="146">
        <v>45871</v>
      </c>
      <c r="H41" s="35">
        <v>45961</v>
      </c>
      <c r="I41" s="149"/>
      <c r="J41" s="149"/>
      <c r="K41" s="24">
        <v>10</v>
      </c>
      <c r="L41" s="117">
        <v>5020</v>
      </c>
      <c r="M41" s="26">
        <v>501</v>
      </c>
      <c r="N41" s="26" t="s">
        <v>41</v>
      </c>
      <c r="O41" s="26" t="str">
        <f>VLOOKUP(L41,CONTROL!$P$12:$Q$553,2,FALSE)</f>
        <v>Cambrers, barmans i similars</v>
      </c>
      <c r="P41" s="26"/>
      <c r="Q41" s="27" t="s">
        <v>38</v>
      </c>
      <c r="R41" s="27"/>
      <c r="S41" s="27"/>
      <c r="T41" s="27"/>
      <c r="U41" s="147">
        <v>1788</v>
      </c>
      <c r="V41" s="87">
        <f t="shared" si="12"/>
        <v>5364</v>
      </c>
      <c r="W41" s="87">
        <f t="shared" si="32"/>
        <v>21456</v>
      </c>
      <c r="X41" s="28"/>
      <c r="Y41" s="28">
        <v>100</v>
      </c>
      <c r="Z41" s="28">
        <v>655</v>
      </c>
      <c r="AA41" s="28">
        <v>0</v>
      </c>
      <c r="AB41" s="28">
        <v>100</v>
      </c>
      <c r="AC41" s="28">
        <v>0</v>
      </c>
      <c r="AD41" s="29">
        <f t="shared" si="34"/>
        <v>5364</v>
      </c>
      <c r="AE41" s="29">
        <f t="shared" si="35"/>
        <v>755</v>
      </c>
      <c r="AF41" s="29">
        <f t="shared" si="36"/>
        <v>0</v>
      </c>
      <c r="AG41" s="30">
        <f t="shared" si="6"/>
        <v>21456</v>
      </c>
      <c r="AH41" s="30">
        <f t="shared" si="14"/>
        <v>755</v>
      </c>
      <c r="AI41" s="30">
        <f t="shared" si="15"/>
        <v>0</v>
      </c>
      <c r="AJ41" s="31">
        <f t="shared" si="7"/>
        <v>27</v>
      </c>
      <c r="AK41" s="32" t="str">
        <f>IF(AJ41=0,"",IF(DADES!AJ41&gt;CONTROL!$C$7, CONTROL!$B$7,
IF(AND(DADES!AJ41&gt;=CONTROL!$C$4, DADES!AJ41&lt;=CONTROL!$D$4), CONTROL!$B$4,
IF(AND(DADES!AJ41&gt;=CONTROL!$C$5, DADES!AJ41&lt;=CONTROL!$D$5), CONTROL!$B$5,
IF(AND(DADES!AJ41&gt;=CONTROL!$C$6, DADES!AJ41&lt;=CONTROL!$D$6), CONTROL!$B$6,
CONTROL!$B$7)))))</f>
        <v>1_25 A 44</v>
      </c>
      <c r="AL41" s="33">
        <f t="shared" si="16"/>
        <v>6119</v>
      </c>
      <c r="AM41" s="33">
        <f t="shared" si="17"/>
        <v>22211</v>
      </c>
      <c r="AN41" s="32" t="str">
        <f>IF(AG41&gt;0,IF(DADES!AG41&gt;CONTROL!$H$6, CONTROL!$G$6,
IF(AND(DADES!AG41&gt;=CONTROL!$H$5, DADES!AG41&lt;=CONTROL!$I$5), CONTROL!$G$5,
IF(AND(DADES!AG41&gt;=CONTROL!$H$4, DADES!AG41&lt;=CONTROL!$I$4), CONTROL!$G$4,
"G_SALARI NO APLICABLE"))),"")</f>
        <v>0_De 17.367,96 a 34.735,92 euros</v>
      </c>
      <c r="AO41" s="32" t="str">
        <f t="shared" si="8"/>
        <v>NO</v>
      </c>
      <c r="AP41" s="86"/>
      <c r="AQ41" s="89">
        <f t="shared" si="33"/>
        <v>0</v>
      </c>
      <c r="AR41" s="89">
        <f t="shared" si="33"/>
        <v>0</v>
      </c>
      <c r="AS41" s="89">
        <f t="shared" si="33"/>
        <v>0</v>
      </c>
      <c r="AT41" s="89">
        <f t="shared" si="33"/>
        <v>0</v>
      </c>
      <c r="AU41" s="89">
        <f t="shared" si="33"/>
        <v>0</v>
      </c>
      <c r="AV41" s="89">
        <f t="shared" si="33"/>
        <v>0</v>
      </c>
      <c r="AW41" s="89">
        <f t="shared" si="33"/>
        <v>0</v>
      </c>
      <c r="AX41" s="89">
        <f t="shared" si="33"/>
        <v>1</v>
      </c>
      <c r="AY41" s="89">
        <f t="shared" si="33"/>
        <v>1</v>
      </c>
      <c r="AZ41" s="89">
        <f t="shared" si="33"/>
        <v>1</v>
      </c>
      <c r="BA41" s="89">
        <f t="shared" si="33"/>
        <v>0</v>
      </c>
      <c r="BB41" s="89">
        <f t="shared" si="33"/>
        <v>0</v>
      </c>
      <c r="BC41" s="89">
        <f t="shared" si="19"/>
        <v>1</v>
      </c>
      <c r="BD41" s="89">
        <f t="shared" si="20"/>
        <v>0</v>
      </c>
      <c r="BE41" s="89">
        <f t="shared" si="20"/>
        <v>0</v>
      </c>
      <c r="BF41" s="89">
        <f t="shared" si="20"/>
        <v>0</v>
      </c>
      <c r="BG41" s="89">
        <f t="shared" si="20"/>
        <v>0</v>
      </c>
      <c r="BH41" s="89">
        <f t="shared" si="21"/>
        <v>0</v>
      </c>
      <c r="BI41" s="89">
        <f t="shared" si="21"/>
        <v>0</v>
      </c>
      <c r="BJ41" s="89">
        <f t="shared" si="21"/>
        <v>0</v>
      </c>
      <c r="BK41" s="89">
        <f t="shared" si="21"/>
        <v>0</v>
      </c>
      <c r="BL41" s="89">
        <f t="shared" si="22"/>
        <v>0</v>
      </c>
      <c r="BM41" s="89">
        <f t="shared" si="22"/>
        <v>0</v>
      </c>
      <c r="BN41" s="89">
        <f t="shared" si="22"/>
        <v>91</v>
      </c>
      <c r="BO41" s="89">
        <f t="shared" si="22"/>
        <v>91</v>
      </c>
      <c r="BQ41" s="89">
        <f t="shared" si="23"/>
        <v>0</v>
      </c>
      <c r="BR41" s="89">
        <f t="shared" si="23"/>
        <v>0</v>
      </c>
      <c r="BS41" s="89">
        <f t="shared" si="23"/>
        <v>0</v>
      </c>
      <c r="BT41" s="89">
        <f t="shared" si="23"/>
        <v>0</v>
      </c>
      <c r="BU41" s="89">
        <f t="shared" si="24"/>
        <v>0</v>
      </c>
      <c r="BV41" s="89">
        <f t="shared" si="24"/>
        <v>0</v>
      </c>
      <c r="BW41" s="89">
        <f t="shared" si="24"/>
        <v>0</v>
      </c>
      <c r="BX41" s="89">
        <f t="shared" si="24"/>
        <v>1</v>
      </c>
      <c r="BY41" s="89">
        <f t="shared" si="25"/>
        <v>1</v>
      </c>
      <c r="BZ41" s="89">
        <f t="shared" si="25"/>
        <v>1</v>
      </c>
      <c r="CA41" s="89">
        <f t="shared" si="25"/>
        <v>1</v>
      </c>
      <c r="CB41" s="89">
        <f t="shared" si="25"/>
        <v>1</v>
      </c>
    </row>
    <row r="42" spans="2:80" x14ac:dyDescent="0.35">
      <c r="B42" s="145">
        <v>505</v>
      </c>
      <c r="C42" s="34"/>
      <c r="D42" s="145" t="s">
        <v>717</v>
      </c>
      <c r="E42" s="24" t="s">
        <v>718</v>
      </c>
      <c r="F42" s="25">
        <v>27641</v>
      </c>
      <c r="G42" s="146">
        <v>45874</v>
      </c>
      <c r="H42" s="35">
        <v>45908</v>
      </c>
      <c r="I42" s="149"/>
      <c r="J42" s="149"/>
      <c r="K42" s="34">
        <v>40</v>
      </c>
      <c r="L42" s="117">
        <v>9121</v>
      </c>
      <c r="M42" s="26">
        <v>501</v>
      </c>
      <c r="N42" s="26" t="s">
        <v>41</v>
      </c>
      <c r="O42" s="26" t="str">
        <f>VLOOKUP(L42,CONTROL!$P$12:$Q$553,2,FALSE)</f>
        <v>Personal de neteja d'oficines, hotels (cambrers de planta) i establiments similars</v>
      </c>
      <c r="P42" s="26"/>
      <c r="Q42" s="27" t="s">
        <v>38</v>
      </c>
      <c r="R42" s="27"/>
      <c r="S42" s="27"/>
      <c r="T42" s="27"/>
      <c r="U42" s="147">
        <v>1459</v>
      </c>
      <c r="V42" s="87">
        <f t="shared" si="12"/>
        <v>17508</v>
      </c>
      <c r="W42" s="87">
        <f t="shared" si="32"/>
        <v>17508</v>
      </c>
      <c r="X42" s="28"/>
      <c r="Y42" s="28">
        <v>51</v>
      </c>
      <c r="Z42" s="28">
        <v>314</v>
      </c>
      <c r="AA42" s="28">
        <v>0</v>
      </c>
      <c r="AB42" s="28">
        <v>120</v>
      </c>
      <c r="AC42" s="28">
        <v>0</v>
      </c>
      <c r="AD42" s="29">
        <f t="shared" si="34"/>
        <v>17508</v>
      </c>
      <c r="AE42" s="29">
        <f t="shared" si="35"/>
        <v>365</v>
      </c>
      <c r="AF42" s="29">
        <f t="shared" si="36"/>
        <v>0</v>
      </c>
      <c r="AG42" s="30">
        <f t="shared" si="6"/>
        <v>17508</v>
      </c>
      <c r="AH42" s="30">
        <f t="shared" si="14"/>
        <v>365</v>
      </c>
      <c r="AI42" s="30">
        <f t="shared" si="15"/>
        <v>0</v>
      </c>
      <c r="AJ42" s="31">
        <f t="shared" si="7"/>
        <v>50</v>
      </c>
      <c r="AK42" s="32" t="str">
        <f>IF(AJ42=0,"",IF(DADES!AJ42&gt;CONTROL!$C$7, CONTROL!$B$7,
IF(AND(DADES!AJ42&gt;=CONTROL!$C$4, DADES!AJ42&lt;=CONTROL!$D$4), CONTROL!$B$4,
IF(AND(DADES!AJ42&gt;=CONTROL!$C$5, DADES!AJ42&lt;=CONTROL!$D$5), CONTROL!$B$5,
IF(AND(DADES!AJ42&gt;=CONTROL!$C$6, DADES!AJ42&lt;=CONTROL!$D$6), CONTROL!$B$6,
CONTROL!$B$7)))))</f>
        <v>2_45 A 64</v>
      </c>
      <c r="AL42" s="33">
        <f t="shared" si="16"/>
        <v>17873</v>
      </c>
      <c r="AM42" s="33">
        <f t="shared" si="17"/>
        <v>17873</v>
      </c>
      <c r="AN42" s="32" t="str">
        <f>IF(AG42&gt;0,IF(DADES!AG42&gt;CONTROL!$H$6, CONTROL!$G$6,
IF(AND(DADES!AG42&gt;=CONTROL!$H$5, DADES!AG42&lt;=CONTROL!$I$5), CONTROL!$G$5,
IF(AND(DADES!AG42&gt;=CONTROL!$H$4, DADES!AG42&lt;=CONTROL!$I$4), CONTROL!$G$4,
"G_SALARI NO APLICABLE"))),"")</f>
        <v>0_De 17.367,96 a 34.735,92 euros</v>
      </c>
      <c r="AO42" s="32" t="str">
        <f t="shared" si="8"/>
        <v>NO</v>
      </c>
      <c r="AP42" s="86"/>
      <c r="AQ42" s="89">
        <f t="shared" si="33"/>
        <v>0</v>
      </c>
      <c r="AR42" s="89">
        <f t="shared" si="33"/>
        <v>0</v>
      </c>
      <c r="AS42" s="89">
        <f t="shared" si="33"/>
        <v>0</v>
      </c>
      <c r="AT42" s="89">
        <f t="shared" si="33"/>
        <v>0</v>
      </c>
      <c r="AU42" s="89">
        <f t="shared" si="33"/>
        <v>0</v>
      </c>
      <c r="AV42" s="89">
        <f t="shared" si="33"/>
        <v>0</v>
      </c>
      <c r="AW42" s="89">
        <f t="shared" si="33"/>
        <v>0</v>
      </c>
      <c r="AX42" s="89">
        <f t="shared" si="33"/>
        <v>1</v>
      </c>
      <c r="AY42" s="89">
        <f t="shared" si="33"/>
        <v>0</v>
      </c>
      <c r="AZ42" s="89">
        <f t="shared" si="33"/>
        <v>0</v>
      </c>
      <c r="BA42" s="89">
        <f t="shared" si="33"/>
        <v>0</v>
      </c>
      <c r="BB42" s="89">
        <f t="shared" si="33"/>
        <v>0</v>
      </c>
      <c r="BC42" s="89">
        <f t="shared" si="19"/>
        <v>1</v>
      </c>
      <c r="BD42" s="89">
        <f t="shared" si="20"/>
        <v>0</v>
      </c>
      <c r="BE42" s="89">
        <f t="shared" si="20"/>
        <v>0</v>
      </c>
      <c r="BF42" s="89">
        <f t="shared" si="20"/>
        <v>0</v>
      </c>
      <c r="BG42" s="89">
        <f t="shared" si="20"/>
        <v>0</v>
      </c>
      <c r="BH42" s="89">
        <f t="shared" si="21"/>
        <v>0</v>
      </c>
      <c r="BI42" s="89">
        <f t="shared" si="21"/>
        <v>0</v>
      </c>
      <c r="BJ42" s="89">
        <f t="shared" si="21"/>
        <v>0</v>
      </c>
      <c r="BK42" s="89">
        <f t="shared" si="21"/>
        <v>0</v>
      </c>
      <c r="BL42" s="89">
        <f t="shared" si="22"/>
        <v>35</v>
      </c>
      <c r="BM42" s="89">
        <f t="shared" si="22"/>
        <v>35</v>
      </c>
      <c r="BN42" s="89">
        <f t="shared" si="22"/>
        <v>35</v>
      </c>
      <c r="BO42" s="89">
        <f t="shared" si="22"/>
        <v>35</v>
      </c>
      <c r="BQ42" s="89">
        <f t="shared" si="23"/>
        <v>0</v>
      </c>
      <c r="BR42" s="89">
        <f t="shared" si="23"/>
        <v>0</v>
      </c>
      <c r="BS42" s="89">
        <f t="shared" si="23"/>
        <v>0</v>
      </c>
      <c r="BT42" s="89">
        <f t="shared" si="23"/>
        <v>0</v>
      </c>
      <c r="BU42" s="89">
        <f t="shared" si="24"/>
        <v>0</v>
      </c>
      <c r="BV42" s="89">
        <f t="shared" si="24"/>
        <v>0</v>
      </c>
      <c r="BW42" s="89">
        <f t="shared" si="24"/>
        <v>0</v>
      </c>
      <c r="BX42" s="89">
        <f t="shared" si="24"/>
        <v>1</v>
      </c>
      <c r="BY42" s="89">
        <f t="shared" si="25"/>
        <v>1</v>
      </c>
      <c r="BZ42" s="89">
        <f t="shared" si="25"/>
        <v>1</v>
      </c>
      <c r="CA42" s="89">
        <f t="shared" si="25"/>
        <v>1</v>
      </c>
      <c r="CB42" s="89">
        <f t="shared" si="25"/>
        <v>1</v>
      </c>
    </row>
    <row r="43" spans="2:80" x14ac:dyDescent="0.35">
      <c r="B43" s="145">
        <v>506</v>
      </c>
      <c r="C43" s="34"/>
      <c r="D43" s="145" t="s">
        <v>717</v>
      </c>
      <c r="E43" s="24" t="s">
        <v>39</v>
      </c>
      <c r="F43" s="25">
        <v>34097</v>
      </c>
      <c r="G43" s="146">
        <v>45891</v>
      </c>
      <c r="H43" s="35">
        <v>45982</v>
      </c>
      <c r="I43" s="149"/>
      <c r="J43" s="149"/>
      <c r="K43" s="24">
        <v>10</v>
      </c>
      <c r="L43" s="117">
        <v>5020</v>
      </c>
      <c r="M43" s="26">
        <v>501</v>
      </c>
      <c r="N43" s="26" t="s">
        <v>41</v>
      </c>
      <c r="O43" s="26" t="str">
        <f>VLOOKUP(L43,CONTROL!$P$12:$Q$553,2,FALSE)</f>
        <v>Cambrers, barmans i similars</v>
      </c>
      <c r="P43" s="26"/>
      <c r="Q43" s="27" t="s">
        <v>38</v>
      </c>
      <c r="R43" s="27"/>
      <c r="S43" s="27"/>
      <c r="T43" s="27"/>
      <c r="U43" s="147">
        <v>1827</v>
      </c>
      <c r="V43" s="87">
        <f t="shared" si="12"/>
        <v>5481</v>
      </c>
      <c r="W43" s="87">
        <f t="shared" si="32"/>
        <v>21924</v>
      </c>
      <c r="X43" s="28"/>
      <c r="Y43" s="28">
        <v>153</v>
      </c>
      <c r="Z43" s="28">
        <v>698</v>
      </c>
      <c r="AA43" s="28">
        <v>0</v>
      </c>
      <c r="AB43" s="28">
        <v>102</v>
      </c>
      <c r="AC43" s="28">
        <v>0</v>
      </c>
      <c r="AD43" s="29">
        <f t="shared" si="34"/>
        <v>5481</v>
      </c>
      <c r="AE43" s="29">
        <f t="shared" si="35"/>
        <v>851</v>
      </c>
      <c r="AF43" s="29">
        <f t="shared" si="36"/>
        <v>0</v>
      </c>
      <c r="AG43" s="30">
        <f t="shared" si="6"/>
        <v>21924</v>
      </c>
      <c r="AH43" s="30">
        <f t="shared" si="14"/>
        <v>851</v>
      </c>
      <c r="AI43" s="30">
        <f t="shared" si="15"/>
        <v>0</v>
      </c>
      <c r="AJ43" s="31">
        <f t="shared" si="7"/>
        <v>32</v>
      </c>
      <c r="AK43" s="32" t="str">
        <f>IF(AJ43=0,"",IF(DADES!AJ43&gt;CONTROL!$C$7, CONTROL!$B$7,
IF(AND(DADES!AJ43&gt;=CONTROL!$C$4, DADES!AJ43&lt;=CONTROL!$D$4), CONTROL!$B$4,
IF(AND(DADES!AJ43&gt;=CONTROL!$C$5, DADES!AJ43&lt;=CONTROL!$D$5), CONTROL!$B$5,
IF(AND(DADES!AJ43&gt;=CONTROL!$C$6, DADES!AJ43&lt;=CONTROL!$D$6), CONTROL!$B$6,
CONTROL!$B$7)))))</f>
        <v>1_25 A 44</v>
      </c>
      <c r="AL43" s="33">
        <f t="shared" si="16"/>
        <v>6332</v>
      </c>
      <c r="AM43" s="33">
        <f t="shared" si="17"/>
        <v>22775</v>
      </c>
      <c r="AN43" s="32" t="str">
        <f>IF(AG43&gt;0,IF(DADES!AG43&gt;CONTROL!$H$6, CONTROL!$G$6,
IF(AND(DADES!AG43&gt;=CONTROL!$H$5, DADES!AG43&lt;=CONTROL!$I$5), CONTROL!$G$5,
IF(AND(DADES!AG43&gt;=CONTROL!$H$4, DADES!AG43&lt;=CONTROL!$I$4), CONTROL!$G$4,
"G_SALARI NO APLICABLE"))),"")</f>
        <v>0_De 17.367,96 a 34.735,92 euros</v>
      </c>
      <c r="AO43" s="32" t="str">
        <f t="shared" si="8"/>
        <v>NO</v>
      </c>
      <c r="AP43" s="86"/>
      <c r="AQ43" s="89">
        <f t="shared" si="33"/>
        <v>0</v>
      </c>
      <c r="AR43" s="89">
        <f t="shared" si="33"/>
        <v>0</v>
      </c>
      <c r="AS43" s="89">
        <f t="shared" si="33"/>
        <v>0</v>
      </c>
      <c r="AT43" s="89">
        <f t="shared" si="33"/>
        <v>0</v>
      </c>
      <c r="AU43" s="89">
        <f t="shared" si="33"/>
        <v>0</v>
      </c>
      <c r="AV43" s="89">
        <f t="shared" si="33"/>
        <v>0</v>
      </c>
      <c r="AW43" s="89">
        <f t="shared" si="33"/>
        <v>0</v>
      </c>
      <c r="AX43" s="89">
        <f t="shared" si="33"/>
        <v>1</v>
      </c>
      <c r="AY43" s="89">
        <f t="shared" si="33"/>
        <v>1</v>
      </c>
      <c r="AZ43" s="89">
        <f t="shared" si="33"/>
        <v>1</v>
      </c>
      <c r="BA43" s="89">
        <f t="shared" si="33"/>
        <v>0</v>
      </c>
      <c r="BB43" s="89">
        <f t="shared" si="33"/>
        <v>0</v>
      </c>
      <c r="BC43" s="89">
        <f t="shared" si="19"/>
        <v>1</v>
      </c>
      <c r="BD43" s="89">
        <f t="shared" si="20"/>
        <v>0</v>
      </c>
      <c r="BE43" s="89">
        <f t="shared" si="20"/>
        <v>0</v>
      </c>
      <c r="BF43" s="89">
        <f t="shared" si="20"/>
        <v>0</v>
      </c>
      <c r="BG43" s="89">
        <f t="shared" si="20"/>
        <v>0</v>
      </c>
      <c r="BH43" s="89">
        <f t="shared" si="21"/>
        <v>0</v>
      </c>
      <c r="BI43" s="89">
        <f t="shared" si="21"/>
        <v>0</v>
      </c>
      <c r="BJ43" s="89">
        <f t="shared" si="21"/>
        <v>0</v>
      </c>
      <c r="BK43" s="89">
        <f t="shared" si="21"/>
        <v>0</v>
      </c>
      <c r="BL43" s="89">
        <f t="shared" si="22"/>
        <v>0</v>
      </c>
      <c r="BM43" s="89">
        <f t="shared" si="22"/>
        <v>0</v>
      </c>
      <c r="BN43" s="89">
        <f t="shared" si="22"/>
        <v>92</v>
      </c>
      <c r="BO43" s="89">
        <f t="shared" si="22"/>
        <v>92</v>
      </c>
      <c r="BQ43" s="89">
        <f t="shared" si="23"/>
        <v>0</v>
      </c>
      <c r="BR43" s="89">
        <f t="shared" si="23"/>
        <v>0</v>
      </c>
      <c r="BS43" s="89">
        <f t="shared" si="23"/>
        <v>0</v>
      </c>
      <c r="BT43" s="89">
        <f t="shared" si="23"/>
        <v>0</v>
      </c>
      <c r="BU43" s="89">
        <f t="shared" si="24"/>
        <v>0</v>
      </c>
      <c r="BV43" s="89">
        <f t="shared" si="24"/>
        <v>0</v>
      </c>
      <c r="BW43" s="89">
        <f t="shared" si="24"/>
        <v>0</v>
      </c>
      <c r="BX43" s="89">
        <f t="shared" si="24"/>
        <v>1</v>
      </c>
      <c r="BY43" s="89">
        <f t="shared" si="25"/>
        <v>1</v>
      </c>
      <c r="BZ43" s="89">
        <f t="shared" si="25"/>
        <v>1</v>
      </c>
      <c r="CA43" s="89">
        <f t="shared" si="25"/>
        <v>1</v>
      </c>
      <c r="CB43" s="89">
        <f t="shared" si="25"/>
        <v>1</v>
      </c>
    </row>
    <row r="44" spans="2:80" x14ac:dyDescent="0.35">
      <c r="B44" s="145">
        <v>507</v>
      </c>
      <c r="C44" s="34"/>
      <c r="D44" s="145" t="s">
        <v>717</v>
      </c>
      <c r="E44" s="24" t="s">
        <v>39</v>
      </c>
      <c r="F44" s="25">
        <v>29871</v>
      </c>
      <c r="G44" s="146">
        <v>45892</v>
      </c>
      <c r="H44" s="35">
        <v>45936</v>
      </c>
      <c r="I44" s="149">
        <v>45892</v>
      </c>
      <c r="J44" s="149">
        <v>45205</v>
      </c>
      <c r="K44" s="24">
        <v>10</v>
      </c>
      <c r="L44" s="117">
        <v>5010</v>
      </c>
      <c r="M44" s="26">
        <v>502</v>
      </c>
      <c r="N44" s="26" t="s">
        <v>41</v>
      </c>
      <c r="O44" s="26" t="str">
        <f>VLOOKUP(L44,CONTROL!$P$12:$Q$553,2,FALSE)</f>
        <v>Cuiners i altres preparadors de menjars</v>
      </c>
      <c r="P44" s="26"/>
      <c r="Q44" s="27" t="s">
        <v>40</v>
      </c>
      <c r="R44" s="27"/>
      <c r="S44" s="27"/>
      <c r="T44" s="27"/>
      <c r="U44" s="147">
        <v>1824</v>
      </c>
      <c r="V44" s="87">
        <f t="shared" si="12"/>
        <v>5471.9999999999991</v>
      </c>
      <c r="W44" s="87">
        <f t="shared" si="32"/>
        <v>21888</v>
      </c>
      <c r="X44" s="28"/>
      <c r="Y44" s="28">
        <v>161</v>
      </c>
      <c r="Z44" s="28">
        <v>1165</v>
      </c>
      <c r="AA44" s="28">
        <v>0</v>
      </c>
      <c r="AB44" s="28">
        <v>101</v>
      </c>
      <c r="AC44" s="28">
        <v>0</v>
      </c>
      <c r="AD44" s="29">
        <f t="shared" si="34"/>
        <v>5471.9999999999991</v>
      </c>
      <c r="AE44" s="29">
        <f t="shared" si="35"/>
        <v>1326</v>
      </c>
      <c r="AF44" s="29">
        <f t="shared" si="36"/>
        <v>0</v>
      </c>
      <c r="AG44" s="30">
        <f t="shared" si="6"/>
        <v>21888</v>
      </c>
      <c r="AH44" s="30">
        <f t="shared" si="14"/>
        <v>1326</v>
      </c>
      <c r="AI44" s="30">
        <f t="shared" si="15"/>
        <v>0</v>
      </c>
      <c r="AJ44" s="31">
        <f t="shared" si="7"/>
        <v>44</v>
      </c>
      <c r="AK44" s="32" t="str">
        <f>IF(AJ44=0,"",IF(DADES!AJ44&gt;CONTROL!$C$7, CONTROL!$B$7,
IF(AND(DADES!AJ44&gt;=CONTROL!$C$4, DADES!AJ44&lt;=CONTROL!$D$4), CONTROL!$B$4,
IF(AND(DADES!AJ44&gt;=CONTROL!$C$5, DADES!AJ44&lt;=CONTROL!$D$5), CONTROL!$B$5,
IF(AND(DADES!AJ44&gt;=CONTROL!$C$6, DADES!AJ44&lt;=CONTROL!$D$6), CONTROL!$B$6,
CONTROL!$B$7)))))</f>
        <v>1_25 A 44</v>
      </c>
      <c r="AL44" s="33">
        <f t="shared" si="16"/>
        <v>6797.9999999999991</v>
      </c>
      <c r="AM44" s="33">
        <f t="shared" si="17"/>
        <v>23214</v>
      </c>
      <c r="AN44" s="32" t="str">
        <f>IF(AG44&gt;0,IF(DADES!AG44&gt;CONTROL!$H$6, CONTROL!$G$6,
IF(AND(DADES!AG44&gt;=CONTROL!$H$5, DADES!AG44&lt;=CONTROL!$I$5), CONTROL!$G$5,
IF(AND(DADES!AG44&gt;=CONTROL!$H$4, DADES!AG44&lt;=CONTROL!$I$4), CONTROL!$G$4,
"G_SALARI NO APLICABLE"))),"")</f>
        <v>0_De 17.367,96 a 34.735,92 euros</v>
      </c>
      <c r="AO44" s="32" t="str">
        <f t="shared" si="8"/>
        <v>NO</v>
      </c>
      <c r="AP44" s="86"/>
      <c r="AQ44" s="89">
        <f t="shared" si="33"/>
        <v>0</v>
      </c>
      <c r="AR44" s="89">
        <f t="shared" si="33"/>
        <v>0</v>
      </c>
      <c r="AS44" s="89">
        <f t="shared" si="33"/>
        <v>0</v>
      </c>
      <c r="AT44" s="89">
        <f t="shared" si="33"/>
        <v>0</v>
      </c>
      <c r="AU44" s="89">
        <f t="shared" si="33"/>
        <v>0</v>
      </c>
      <c r="AV44" s="89">
        <f t="shared" si="33"/>
        <v>0</v>
      </c>
      <c r="AW44" s="89">
        <f t="shared" si="33"/>
        <v>0</v>
      </c>
      <c r="AX44" s="89">
        <f t="shared" si="33"/>
        <v>1</v>
      </c>
      <c r="AY44" s="89">
        <f t="shared" si="33"/>
        <v>1</v>
      </c>
      <c r="AZ44" s="89">
        <f t="shared" si="33"/>
        <v>0</v>
      </c>
      <c r="BA44" s="89">
        <f t="shared" si="33"/>
        <v>0</v>
      </c>
      <c r="BB44" s="89">
        <f t="shared" si="33"/>
        <v>0</v>
      </c>
      <c r="BC44" s="89">
        <f t="shared" si="19"/>
        <v>1</v>
      </c>
      <c r="BD44" s="89">
        <f t="shared" si="20"/>
        <v>0</v>
      </c>
      <c r="BE44" s="89">
        <f t="shared" si="20"/>
        <v>0</v>
      </c>
      <c r="BF44" s="89">
        <f t="shared" si="20"/>
        <v>0</v>
      </c>
      <c r="BG44" s="89">
        <f t="shared" si="20"/>
        <v>0</v>
      </c>
      <c r="BH44" s="89">
        <f t="shared" si="21"/>
        <v>0</v>
      </c>
      <c r="BI44" s="89">
        <f t="shared" si="21"/>
        <v>0</v>
      </c>
      <c r="BJ44" s="89">
        <f t="shared" si="21"/>
        <v>0</v>
      </c>
      <c r="BK44" s="89">
        <f t="shared" si="21"/>
        <v>0</v>
      </c>
      <c r="BL44" s="89">
        <f t="shared" si="22"/>
        <v>0</v>
      </c>
      <c r="BM44" s="89">
        <f t="shared" si="22"/>
        <v>45</v>
      </c>
      <c r="BN44" s="89">
        <f t="shared" si="22"/>
        <v>45</v>
      </c>
      <c r="BO44" s="89">
        <f t="shared" si="22"/>
        <v>45</v>
      </c>
      <c r="BQ44" s="89">
        <f t="shared" si="23"/>
        <v>0</v>
      </c>
      <c r="BR44" s="89">
        <f t="shared" si="23"/>
        <v>0</v>
      </c>
      <c r="BS44" s="89">
        <f t="shared" si="23"/>
        <v>0</v>
      </c>
      <c r="BT44" s="89">
        <f t="shared" si="23"/>
        <v>0</v>
      </c>
      <c r="BU44" s="89">
        <f t="shared" si="24"/>
        <v>0</v>
      </c>
      <c r="BV44" s="89">
        <f t="shared" si="24"/>
        <v>0</v>
      </c>
      <c r="BW44" s="89">
        <f t="shared" si="24"/>
        <v>0</v>
      </c>
      <c r="BX44" s="89">
        <f t="shared" si="24"/>
        <v>1</v>
      </c>
      <c r="BY44" s="89">
        <f t="shared" si="25"/>
        <v>1</v>
      </c>
      <c r="BZ44" s="89">
        <f t="shared" si="25"/>
        <v>1</v>
      </c>
      <c r="CA44" s="89">
        <f t="shared" si="25"/>
        <v>1</v>
      </c>
      <c r="CB44" s="89">
        <f t="shared" si="25"/>
        <v>1</v>
      </c>
    </row>
    <row r="45" spans="2:80" x14ac:dyDescent="0.35">
      <c r="B45" s="145">
        <v>507</v>
      </c>
      <c r="C45" s="34"/>
      <c r="D45" s="145" t="s">
        <v>716</v>
      </c>
      <c r="E45" s="24" t="s">
        <v>39</v>
      </c>
      <c r="F45" s="25">
        <v>29871</v>
      </c>
      <c r="G45" s="146">
        <v>44796</v>
      </c>
      <c r="H45" s="35">
        <v>45936</v>
      </c>
      <c r="I45" s="149"/>
      <c r="J45" s="149"/>
      <c r="K45" s="34">
        <v>40</v>
      </c>
      <c r="L45" s="117">
        <v>5010</v>
      </c>
      <c r="M45" s="26">
        <v>502</v>
      </c>
      <c r="N45" s="26" t="s">
        <v>41</v>
      </c>
      <c r="O45" s="26" t="str">
        <f>VLOOKUP(L45,CONTROL!$P$12:$Q$553,2,FALSE)</f>
        <v>Cuiners i altres preparadors de menjars</v>
      </c>
      <c r="P45" s="26"/>
      <c r="Q45" s="27" t="s">
        <v>38</v>
      </c>
      <c r="R45" s="27"/>
      <c r="S45" s="27"/>
      <c r="T45" s="27"/>
      <c r="U45" s="147">
        <v>1517</v>
      </c>
      <c r="V45" s="87">
        <f t="shared" si="12"/>
        <v>18204</v>
      </c>
      <c r="W45" s="87">
        <f t="shared" si="32"/>
        <v>18204</v>
      </c>
      <c r="X45" s="28"/>
      <c r="Y45" s="28">
        <v>180</v>
      </c>
      <c r="Z45" s="28">
        <v>1130</v>
      </c>
      <c r="AA45" s="28">
        <v>0</v>
      </c>
      <c r="AB45" s="28">
        <v>83</v>
      </c>
      <c r="AC45" s="28">
        <v>0</v>
      </c>
      <c r="AD45" s="29">
        <f t="shared" si="34"/>
        <v>18204</v>
      </c>
      <c r="AE45" s="29">
        <f t="shared" si="35"/>
        <v>1310</v>
      </c>
      <c r="AF45" s="29">
        <f t="shared" si="36"/>
        <v>0</v>
      </c>
      <c r="AG45" s="30">
        <f t="shared" si="6"/>
        <v>18204</v>
      </c>
      <c r="AH45" s="30">
        <f t="shared" si="14"/>
        <v>1310</v>
      </c>
      <c r="AI45" s="30">
        <f t="shared" si="15"/>
        <v>0</v>
      </c>
      <c r="AJ45" s="31">
        <f t="shared" si="7"/>
        <v>44</v>
      </c>
      <c r="AK45" s="32" t="str">
        <f>IF(AJ45=0,"",IF(DADES!AJ45&gt;CONTROL!$C$7, CONTROL!$B$7,
IF(AND(DADES!AJ45&gt;=CONTROL!$C$4, DADES!AJ45&lt;=CONTROL!$D$4), CONTROL!$B$4,
IF(AND(DADES!AJ45&gt;=CONTROL!$C$5, DADES!AJ45&lt;=CONTROL!$D$5), CONTROL!$B$5,
IF(AND(DADES!AJ45&gt;=CONTROL!$C$6, DADES!AJ45&lt;=CONTROL!$D$6), CONTROL!$B$6,
CONTROL!$B$7)))))</f>
        <v>1_25 A 44</v>
      </c>
      <c r="AL45" s="33">
        <f t="shared" si="16"/>
        <v>19514</v>
      </c>
      <c r="AM45" s="33">
        <f t="shared" si="17"/>
        <v>19514</v>
      </c>
      <c r="AN45" s="32" t="str">
        <f>IF(AG45&gt;0,IF(DADES!AG45&gt;CONTROL!$H$6, CONTROL!$G$6,
IF(AND(DADES!AG45&gt;=CONTROL!$H$5, DADES!AG45&lt;=CONTROL!$I$5), CONTROL!$G$5,
IF(AND(DADES!AG45&gt;=CONTROL!$H$4, DADES!AG45&lt;=CONTROL!$I$4), CONTROL!$G$4,
"G_SALARI NO APLICABLE"))),"")</f>
        <v>0_De 17.367,96 a 34.735,92 euros</v>
      </c>
      <c r="AO45" s="32" t="str">
        <f t="shared" si="8"/>
        <v>NO</v>
      </c>
      <c r="AP45" s="86">
        <f t="shared" si="18"/>
        <v>1140</v>
      </c>
      <c r="AQ45" s="89">
        <f t="shared" si="33"/>
        <v>1</v>
      </c>
      <c r="AR45" s="89">
        <f t="shared" si="33"/>
        <v>1</v>
      </c>
      <c r="AS45" s="89">
        <f t="shared" si="33"/>
        <v>1</v>
      </c>
      <c r="AT45" s="89">
        <f t="shared" si="33"/>
        <v>1</v>
      </c>
      <c r="AU45" s="89">
        <f t="shared" si="33"/>
        <v>1</v>
      </c>
      <c r="AV45" s="89">
        <f t="shared" si="33"/>
        <v>1</v>
      </c>
      <c r="AW45" s="89">
        <f t="shared" si="33"/>
        <v>1</v>
      </c>
      <c r="AX45" s="89">
        <f t="shared" si="33"/>
        <v>1</v>
      </c>
      <c r="AY45" s="89">
        <f t="shared" si="33"/>
        <v>1</v>
      </c>
      <c r="AZ45" s="89">
        <f t="shared" si="33"/>
        <v>0</v>
      </c>
      <c r="BA45" s="89">
        <f t="shared" si="33"/>
        <v>0</v>
      </c>
      <c r="BB45" s="89">
        <f t="shared" si="33"/>
        <v>0</v>
      </c>
      <c r="BC45" s="89">
        <f t="shared" si="19"/>
        <v>0</v>
      </c>
      <c r="BD45" s="89">
        <f t="shared" si="20"/>
        <v>0</v>
      </c>
      <c r="BE45" s="89">
        <f t="shared" si="20"/>
        <v>0</v>
      </c>
      <c r="BF45" s="89">
        <f t="shared" si="20"/>
        <v>0</v>
      </c>
      <c r="BG45" s="89">
        <f t="shared" si="20"/>
        <v>0</v>
      </c>
      <c r="BH45" s="89">
        <f t="shared" si="21"/>
        <v>0</v>
      </c>
      <c r="BI45" s="89">
        <f t="shared" si="21"/>
        <v>0</v>
      </c>
      <c r="BJ45" s="89">
        <f t="shared" si="21"/>
        <v>0</v>
      </c>
      <c r="BK45" s="89">
        <f t="shared" si="21"/>
        <v>0</v>
      </c>
      <c r="BL45" s="89">
        <f t="shared" si="22"/>
        <v>0</v>
      </c>
      <c r="BM45" s="89">
        <f t="shared" si="22"/>
        <v>0</v>
      </c>
      <c r="BN45" s="89">
        <f t="shared" si="22"/>
        <v>0</v>
      </c>
      <c r="BO45" s="89">
        <f t="shared" si="22"/>
        <v>0</v>
      </c>
      <c r="BQ45" s="89">
        <f t="shared" si="23"/>
        <v>1</v>
      </c>
      <c r="BR45" s="89">
        <f t="shared" si="23"/>
        <v>1</v>
      </c>
      <c r="BS45" s="89">
        <f t="shared" si="23"/>
        <v>1</v>
      </c>
      <c r="BT45" s="89">
        <f t="shared" si="23"/>
        <v>1</v>
      </c>
      <c r="BU45" s="89">
        <f t="shared" si="24"/>
        <v>1</v>
      </c>
      <c r="BV45" s="89">
        <f t="shared" si="24"/>
        <v>1</v>
      </c>
      <c r="BW45" s="89">
        <f t="shared" si="24"/>
        <v>1</v>
      </c>
      <c r="BX45" s="89">
        <f t="shared" si="24"/>
        <v>1</v>
      </c>
      <c r="BY45" s="89">
        <f t="shared" si="25"/>
        <v>1</v>
      </c>
      <c r="BZ45" s="89">
        <f t="shared" si="25"/>
        <v>0</v>
      </c>
      <c r="CA45" s="89">
        <f t="shared" si="25"/>
        <v>0</v>
      </c>
      <c r="CB45" s="89">
        <f t="shared" si="25"/>
        <v>0</v>
      </c>
    </row>
    <row r="46" spans="2:80" x14ac:dyDescent="0.35">
      <c r="B46" s="145">
        <v>510</v>
      </c>
      <c r="C46" s="34"/>
      <c r="D46" s="145" t="s">
        <v>716</v>
      </c>
      <c r="E46" s="24" t="s">
        <v>39</v>
      </c>
      <c r="F46" s="25">
        <v>33319</v>
      </c>
      <c r="G46" s="146">
        <v>44800</v>
      </c>
      <c r="H46" s="35"/>
      <c r="I46" s="149"/>
      <c r="J46" s="149"/>
      <c r="K46" s="34">
        <v>40</v>
      </c>
      <c r="L46" s="117">
        <v>5020</v>
      </c>
      <c r="M46" s="26">
        <v>501</v>
      </c>
      <c r="N46" s="26" t="s">
        <v>41</v>
      </c>
      <c r="O46" s="26" t="str">
        <f>VLOOKUP(L46,CONTROL!$P$12:$Q$553,2,FALSE)</f>
        <v>Cambrers, barmans i similars</v>
      </c>
      <c r="P46" s="26"/>
      <c r="Q46" s="27" t="s">
        <v>38</v>
      </c>
      <c r="R46" s="27"/>
      <c r="S46" s="27"/>
      <c r="T46" s="27"/>
      <c r="U46" s="147">
        <v>1764</v>
      </c>
      <c r="V46" s="87">
        <f t="shared" si="12"/>
        <v>21167.999999999996</v>
      </c>
      <c r="W46" s="87">
        <f t="shared" si="32"/>
        <v>21168</v>
      </c>
      <c r="X46" s="28"/>
      <c r="Y46" s="28">
        <v>84</v>
      </c>
      <c r="Z46" s="28">
        <v>825</v>
      </c>
      <c r="AA46" s="28">
        <v>0</v>
      </c>
      <c r="AB46" s="28">
        <v>87</v>
      </c>
      <c r="AC46" s="28">
        <v>0</v>
      </c>
      <c r="AD46" s="29">
        <f t="shared" si="34"/>
        <v>21167.999999999996</v>
      </c>
      <c r="AE46" s="29">
        <f t="shared" si="35"/>
        <v>909</v>
      </c>
      <c r="AF46" s="29">
        <f t="shared" si="36"/>
        <v>0</v>
      </c>
      <c r="AG46" s="30">
        <f t="shared" si="6"/>
        <v>21168</v>
      </c>
      <c r="AH46" s="30">
        <f t="shared" si="14"/>
        <v>909</v>
      </c>
      <c r="AI46" s="30">
        <f t="shared" si="15"/>
        <v>0</v>
      </c>
      <c r="AJ46" s="31">
        <f t="shared" si="7"/>
        <v>34</v>
      </c>
      <c r="AK46" s="32" t="str">
        <f>IF(AJ46=0,"",IF(DADES!AJ46&gt;CONTROL!$C$7, CONTROL!$B$7,
IF(AND(DADES!AJ46&gt;=CONTROL!$C$4, DADES!AJ46&lt;=CONTROL!$D$4), CONTROL!$B$4,
IF(AND(DADES!AJ46&gt;=CONTROL!$C$5, DADES!AJ46&lt;=CONTROL!$D$5), CONTROL!$B$5,
IF(AND(DADES!AJ46&gt;=CONTROL!$C$6, DADES!AJ46&lt;=CONTROL!$D$6), CONTROL!$B$6,
CONTROL!$B$7)))))</f>
        <v>1_25 A 44</v>
      </c>
      <c r="AL46" s="33">
        <f t="shared" si="16"/>
        <v>22076.999999999996</v>
      </c>
      <c r="AM46" s="33">
        <f t="shared" si="17"/>
        <v>22077</v>
      </c>
      <c r="AN46" s="32" t="str">
        <f>IF(AG46&gt;0,IF(DADES!AG46&gt;CONTROL!$H$6, CONTROL!$G$6,
IF(AND(DADES!AG46&gt;=CONTROL!$H$5, DADES!AG46&lt;=CONTROL!$I$5), CONTROL!$G$5,
IF(AND(DADES!AG46&gt;=CONTROL!$H$4, DADES!AG46&lt;=CONTROL!$I$4), CONTROL!$G$4,
"G_SALARI NO APLICABLE"))),"")</f>
        <v>0_De 17.367,96 a 34.735,92 euros</v>
      </c>
      <c r="AO46" s="32" t="str">
        <f t="shared" si="8"/>
        <v>NO</v>
      </c>
      <c r="AP46" s="86" t="str">
        <f t="shared" si="18"/>
        <v/>
      </c>
      <c r="AQ46" s="89">
        <f t="shared" si="33"/>
        <v>1</v>
      </c>
      <c r="AR46" s="89">
        <f t="shared" si="33"/>
        <v>1</v>
      </c>
      <c r="AS46" s="89">
        <f t="shared" si="33"/>
        <v>1</v>
      </c>
      <c r="AT46" s="89">
        <f t="shared" si="33"/>
        <v>1</v>
      </c>
      <c r="AU46" s="89">
        <f t="shared" si="33"/>
        <v>1</v>
      </c>
      <c r="AV46" s="89">
        <f t="shared" si="33"/>
        <v>1</v>
      </c>
      <c r="AW46" s="89">
        <f t="shared" si="33"/>
        <v>1</v>
      </c>
      <c r="AX46" s="89">
        <f t="shared" si="33"/>
        <v>1</v>
      </c>
      <c r="AY46" s="89">
        <f t="shared" si="33"/>
        <v>1</v>
      </c>
      <c r="AZ46" s="89">
        <f t="shared" si="33"/>
        <v>1</v>
      </c>
      <c r="BA46" s="89">
        <f t="shared" si="33"/>
        <v>1</v>
      </c>
      <c r="BB46" s="89">
        <f t="shared" si="33"/>
        <v>1</v>
      </c>
      <c r="BC46" s="89">
        <f t="shared" si="19"/>
        <v>0</v>
      </c>
      <c r="BD46" s="89">
        <f t="shared" si="20"/>
        <v>0</v>
      </c>
      <c r="BE46" s="89">
        <f t="shared" si="20"/>
        <v>0</v>
      </c>
      <c r="BF46" s="89">
        <f t="shared" si="20"/>
        <v>0</v>
      </c>
      <c r="BG46" s="89">
        <f t="shared" si="20"/>
        <v>0</v>
      </c>
      <c r="BH46" s="89">
        <f t="shared" si="21"/>
        <v>0</v>
      </c>
      <c r="BI46" s="89">
        <f t="shared" si="21"/>
        <v>0</v>
      </c>
      <c r="BJ46" s="89">
        <f t="shared" si="21"/>
        <v>0</v>
      </c>
      <c r="BK46" s="89">
        <f t="shared" si="21"/>
        <v>0</v>
      </c>
      <c r="BL46" s="89">
        <f t="shared" si="22"/>
        <v>0</v>
      </c>
      <c r="BM46" s="89">
        <f t="shared" si="22"/>
        <v>0</v>
      </c>
      <c r="BN46" s="89">
        <f t="shared" si="22"/>
        <v>0</v>
      </c>
      <c r="BO46" s="89">
        <f t="shared" si="22"/>
        <v>0</v>
      </c>
      <c r="BQ46" s="89">
        <f t="shared" si="23"/>
        <v>1</v>
      </c>
      <c r="BR46" s="89">
        <f t="shared" si="23"/>
        <v>1</v>
      </c>
      <c r="BS46" s="89">
        <f t="shared" si="23"/>
        <v>1</v>
      </c>
      <c r="BT46" s="89">
        <f t="shared" si="23"/>
        <v>1</v>
      </c>
      <c r="BU46" s="89">
        <f t="shared" si="24"/>
        <v>1</v>
      </c>
      <c r="BV46" s="89">
        <f t="shared" si="24"/>
        <v>1</v>
      </c>
      <c r="BW46" s="89">
        <f t="shared" si="24"/>
        <v>1</v>
      </c>
      <c r="BX46" s="89">
        <f t="shared" si="24"/>
        <v>1</v>
      </c>
      <c r="BY46" s="89">
        <f t="shared" si="25"/>
        <v>1</v>
      </c>
      <c r="BZ46" s="89">
        <f t="shared" si="25"/>
        <v>1</v>
      </c>
      <c r="CA46" s="89">
        <f t="shared" si="25"/>
        <v>1</v>
      </c>
      <c r="CB46" s="89">
        <f t="shared" si="25"/>
        <v>1</v>
      </c>
    </row>
    <row r="47" spans="2:80" x14ac:dyDescent="0.35">
      <c r="B47" s="145">
        <v>511</v>
      </c>
      <c r="C47" s="34"/>
      <c r="D47" s="145" t="s">
        <v>717</v>
      </c>
      <c r="E47" s="24" t="s">
        <v>39</v>
      </c>
      <c r="F47" s="25">
        <v>29912</v>
      </c>
      <c r="G47" s="146">
        <v>45906</v>
      </c>
      <c r="H47" s="35">
        <v>45996</v>
      </c>
      <c r="I47" s="149"/>
      <c r="J47" s="149"/>
      <c r="K47" s="24">
        <v>10</v>
      </c>
      <c r="L47" s="117">
        <v>5020</v>
      </c>
      <c r="M47" s="26">
        <v>503</v>
      </c>
      <c r="N47" s="26" t="s">
        <v>41</v>
      </c>
      <c r="O47" s="26" t="str">
        <f>VLOOKUP(L47,CONTROL!$P$12:$Q$553,2,FALSE)</f>
        <v>Cambrers, barmans i similars</v>
      </c>
      <c r="P47" s="26"/>
      <c r="Q47" s="27" t="s">
        <v>38</v>
      </c>
      <c r="R47" s="27"/>
      <c r="S47" s="27"/>
      <c r="T47" s="27"/>
      <c r="U47" s="147">
        <v>1818</v>
      </c>
      <c r="V47" s="87">
        <f t="shared" si="12"/>
        <v>5454</v>
      </c>
      <c r="W47" s="87">
        <f t="shared" si="32"/>
        <v>21816</v>
      </c>
      <c r="X47" s="28">
        <v>100</v>
      </c>
      <c r="Y47" s="28">
        <v>180</v>
      </c>
      <c r="Z47" s="28">
        <v>954</v>
      </c>
      <c r="AA47" s="28">
        <v>0</v>
      </c>
      <c r="AB47" s="28">
        <v>61</v>
      </c>
      <c r="AC47" s="28">
        <v>0</v>
      </c>
      <c r="AD47" s="29">
        <f t="shared" si="34"/>
        <v>5454</v>
      </c>
      <c r="AE47" s="29">
        <f t="shared" si="35"/>
        <v>1234</v>
      </c>
      <c r="AF47" s="29">
        <f t="shared" si="36"/>
        <v>0</v>
      </c>
      <c r="AG47" s="30">
        <f t="shared" si="6"/>
        <v>21816</v>
      </c>
      <c r="AH47" s="30">
        <f t="shared" si="14"/>
        <v>1234</v>
      </c>
      <c r="AI47" s="30">
        <f t="shared" si="15"/>
        <v>0</v>
      </c>
      <c r="AJ47" s="31">
        <f t="shared" si="7"/>
        <v>44</v>
      </c>
      <c r="AK47" s="32" t="str">
        <f>IF(AJ47=0,"",IF(DADES!AJ47&gt;CONTROL!$C$7, CONTROL!$B$7,
IF(AND(DADES!AJ47&gt;=CONTROL!$C$4, DADES!AJ47&lt;=CONTROL!$D$4), CONTROL!$B$4,
IF(AND(DADES!AJ47&gt;=CONTROL!$C$5, DADES!AJ47&lt;=CONTROL!$D$5), CONTROL!$B$5,
IF(AND(DADES!AJ47&gt;=CONTROL!$C$6, DADES!AJ47&lt;=CONTROL!$D$6), CONTROL!$B$6,
CONTROL!$B$7)))))</f>
        <v>1_25 A 44</v>
      </c>
      <c r="AL47" s="33">
        <f t="shared" si="16"/>
        <v>6688</v>
      </c>
      <c r="AM47" s="33">
        <f t="shared" si="17"/>
        <v>23050</v>
      </c>
      <c r="AN47" s="32" t="str">
        <f>IF(AG47&gt;0,IF(DADES!AG47&gt;CONTROL!$H$6, CONTROL!$G$6,
IF(AND(DADES!AG47&gt;=CONTROL!$H$5, DADES!AG47&lt;=CONTROL!$I$5), CONTROL!$G$5,
IF(AND(DADES!AG47&gt;=CONTROL!$H$4, DADES!AG47&lt;=CONTROL!$I$4), CONTROL!$G$4,
"G_SALARI NO APLICABLE"))),"")</f>
        <v>0_De 17.367,96 a 34.735,92 euros</v>
      </c>
      <c r="AO47" s="32" t="str">
        <f t="shared" si="8"/>
        <v>SI</v>
      </c>
      <c r="AP47" s="86"/>
      <c r="AQ47" s="89">
        <f t="shared" si="33"/>
        <v>0</v>
      </c>
      <c r="AR47" s="89">
        <f t="shared" si="33"/>
        <v>0</v>
      </c>
      <c r="AS47" s="89">
        <f t="shared" si="33"/>
        <v>0</v>
      </c>
      <c r="AT47" s="89">
        <f t="shared" si="33"/>
        <v>0</v>
      </c>
      <c r="AU47" s="89">
        <f t="shared" si="33"/>
        <v>0</v>
      </c>
      <c r="AV47" s="89">
        <f t="shared" si="33"/>
        <v>0</v>
      </c>
      <c r="AW47" s="89">
        <f t="shared" si="33"/>
        <v>0</v>
      </c>
      <c r="AX47" s="89">
        <f t="shared" si="33"/>
        <v>0</v>
      </c>
      <c r="AY47" s="89">
        <f t="shared" si="33"/>
        <v>1</v>
      </c>
      <c r="AZ47" s="89">
        <f t="shared" si="33"/>
        <v>1</v>
      </c>
      <c r="BA47" s="89">
        <f t="shared" si="33"/>
        <v>1</v>
      </c>
      <c r="BB47" s="89">
        <f t="shared" si="33"/>
        <v>0</v>
      </c>
      <c r="BC47" s="89">
        <f t="shared" si="19"/>
        <v>1</v>
      </c>
      <c r="BD47" s="89">
        <f t="shared" si="20"/>
        <v>0</v>
      </c>
      <c r="BE47" s="89">
        <f t="shared" si="20"/>
        <v>0</v>
      </c>
      <c r="BF47" s="89">
        <f t="shared" si="20"/>
        <v>0</v>
      </c>
      <c r="BG47" s="89">
        <f t="shared" si="20"/>
        <v>0</v>
      </c>
      <c r="BH47" s="89">
        <f t="shared" si="21"/>
        <v>0</v>
      </c>
      <c r="BI47" s="89">
        <f t="shared" si="21"/>
        <v>0</v>
      </c>
      <c r="BJ47" s="89">
        <f t="shared" si="21"/>
        <v>0</v>
      </c>
      <c r="BK47" s="89">
        <f t="shared" si="21"/>
        <v>0</v>
      </c>
      <c r="BL47" s="89">
        <f t="shared" si="22"/>
        <v>0</v>
      </c>
      <c r="BM47" s="89">
        <f t="shared" si="22"/>
        <v>0</v>
      </c>
      <c r="BN47" s="89">
        <f t="shared" si="22"/>
        <v>0</v>
      </c>
      <c r="BO47" s="89">
        <f t="shared" si="22"/>
        <v>91</v>
      </c>
      <c r="BQ47" s="89">
        <f t="shared" si="23"/>
        <v>0</v>
      </c>
      <c r="BR47" s="89">
        <f t="shared" si="23"/>
        <v>0</v>
      </c>
      <c r="BS47" s="89">
        <f t="shared" si="23"/>
        <v>0</v>
      </c>
      <c r="BT47" s="89">
        <f t="shared" si="23"/>
        <v>0</v>
      </c>
      <c r="BU47" s="89">
        <f t="shared" si="24"/>
        <v>0</v>
      </c>
      <c r="BV47" s="89">
        <f t="shared" si="24"/>
        <v>0</v>
      </c>
      <c r="BW47" s="89">
        <f t="shared" si="24"/>
        <v>0</v>
      </c>
      <c r="BX47" s="89">
        <f t="shared" si="24"/>
        <v>0</v>
      </c>
      <c r="BY47" s="89">
        <f t="shared" si="25"/>
        <v>1</v>
      </c>
      <c r="BZ47" s="89">
        <f t="shared" si="25"/>
        <v>1</v>
      </c>
      <c r="CA47" s="89">
        <f t="shared" si="25"/>
        <v>1</v>
      </c>
      <c r="CB47" s="89">
        <f t="shared" si="25"/>
        <v>1</v>
      </c>
    </row>
    <row r="48" spans="2:80" x14ac:dyDescent="0.35">
      <c r="B48" s="145">
        <v>514</v>
      </c>
      <c r="C48" s="34"/>
      <c r="D48" s="145" t="s">
        <v>716</v>
      </c>
      <c r="E48" s="24" t="s">
        <v>39</v>
      </c>
      <c r="F48" s="25">
        <v>27385</v>
      </c>
      <c r="G48" s="146">
        <v>45185</v>
      </c>
      <c r="H48" s="35"/>
      <c r="I48" s="149"/>
      <c r="J48" s="149"/>
      <c r="K48" s="34">
        <v>40</v>
      </c>
      <c r="L48" s="117">
        <v>9121</v>
      </c>
      <c r="M48" s="26">
        <v>502</v>
      </c>
      <c r="N48" s="26" t="s">
        <v>41</v>
      </c>
      <c r="O48" s="26" t="str">
        <f>VLOOKUP(L48,CONTROL!$P$12:$Q$553,2,FALSE)</f>
        <v>Personal de neteja d'oficines, hotels (cambrers de planta) i establiments similars</v>
      </c>
      <c r="P48" s="26"/>
      <c r="Q48" s="27" t="s">
        <v>38</v>
      </c>
      <c r="R48" s="27"/>
      <c r="S48" s="27"/>
      <c r="T48" s="27"/>
      <c r="U48" s="147">
        <v>1731</v>
      </c>
      <c r="V48" s="87">
        <f t="shared" si="12"/>
        <v>20772</v>
      </c>
      <c r="W48" s="87">
        <f t="shared" si="32"/>
        <v>20772</v>
      </c>
      <c r="X48" s="28"/>
      <c r="Y48" s="28">
        <v>138</v>
      </c>
      <c r="Z48" s="28">
        <v>665</v>
      </c>
      <c r="AA48" s="28">
        <v>0</v>
      </c>
      <c r="AB48" s="28">
        <v>48</v>
      </c>
      <c r="AC48" s="28">
        <v>0</v>
      </c>
      <c r="AD48" s="29">
        <f t="shared" si="34"/>
        <v>20772</v>
      </c>
      <c r="AE48" s="29">
        <f t="shared" si="35"/>
        <v>803</v>
      </c>
      <c r="AF48" s="29">
        <f t="shared" si="36"/>
        <v>0</v>
      </c>
      <c r="AG48" s="30">
        <f t="shared" si="6"/>
        <v>20772</v>
      </c>
      <c r="AH48" s="30">
        <f t="shared" si="14"/>
        <v>803</v>
      </c>
      <c r="AI48" s="30">
        <f t="shared" si="15"/>
        <v>0</v>
      </c>
      <c r="AJ48" s="31">
        <f t="shared" si="7"/>
        <v>51</v>
      </c>
      <c r="AK48" s="32" t="str">
        <f>IF(AJ48=0,"",IF(DADES!AJ48&gt;CONTROL!$C$7, CONTROL!$B$7,
IF(AND(DADES!AJ48&gt;=CONTROL!$C$4, DADES!AJ48&lt;=CONTROL!$D$4), CONTROL!$B$4,
IF(AND(DADES!AJ48&gt;=CONTROL!$C$5, DADES!AJ48&lt;=CONTROL!$D$5), CONTROL!$B$5,
IF(AND(DADES!AJ48&gt;=CONTROL!$C$6, DADES!AJ48&lt;=CONTROL!$D$6), CONTROL!$B$6,
CONTROL!$B$7)))))</f>
        <v>2_45 A 64</v>
      </c>
      <c r="AL48" s="33">
        <f t="shared" si="16"/>
        <v>21575</v>
      </c>
      <c r="AM48" s="33">
        <f t="shared" si="17"/>
        <v>21575</v>
      </c>
      <c r="AN48" s="32" t="str">
        <f>IF(AG48&gt;0,IF(DADES!AG48&gt;CONTROL!$H$6, CONTROL!$G$6,
IF(AND(DADES!AG48&gt;=CONTROL!$H$5, DADES!AG48&lt;=CONTROL!$I$5), CONTROL!$G$5,
IF(AND(DADES!AG48&gt;=CONTROL!$H$4, DADES!AG48&lt;=CONTROL!$I$4), CONTROL!$G$4,
"G_SALARI NO APLICABLE"))),"")</f>
        <v>0_De 17.367,96 a 34.735,92 euros</v>
      </c>
      <c r="AO48" s="32" t="str">
        <f t="shared" si="8"/>
        <v>NO</v>
      </c>
      <c r="AP48" s="86" t="str">
        <f t="shared" si="18"/>
        <v/>
      </c>
      <c r="AQ48" s="89">
        <f t="shared" si="33"/>
        <v>1</v>
      </c>
      <c r="AR48" s="89">
        <f t="shared" si="33"/>
        <v>1</v>
      </c>
      <c r="AS48" s="89">
        <f t="shared" si="33"/>
        <v>1</v>
      </c>
      <c r="AT48" s="89">
        <f t="shared" si="33"/>
        <v>1</v>
      </c>
      <c r="AU48" s="89">
        <f t="shared" si="33"/>
        <v>1</v>
      </c>
      <c r="AV48" s="89">
        <f t="shared" si="33"/>
        <v>1</v>
      </c>
      <c r="AW48" s="89">
        <f t="shared" si="33"/>
        <v>1</v>
      </c>
      <c r="AX48" s="89">
        <f t="shared" si="33"/>
        <v>1</v>
      </c>
      <c r="AY48" s="89">
        <f t="shared" si="33"/>
        <v>1</v>
      </c>
      <c r="AZ48" s="89">
        <f t="shared" si="33"/>
        <v>1</v>
      </c>
      <c r="BA48" s="89">
        <f t="shared" si="33"/>
        <v>1</v>
      </c>
      <c r="BB48" s="89">
        <f t="shared" si="33"/>
        <v>1</v>
      </c>
      <c r="BC48" s="89">
        <f t="shared" si="19"/>
        <v>0</v>
      </c>
      <c r="BD48" s="89">
        <f t="shared" si="20"/>
        <v>0</v>
      </c>
      <c r="BE48" s="89">
        <f t="shared" si="20"/>
        <v>0</v>
      </c>
      <c r="BF48" s="89">
        <f t="shared" si="20"/>
        <v>0</v>
      </c>
      <c r="BG48" s="89">
        <f t="shared" si="20"/>
        <v>0</v>
      </c>
      <c r="BH48" s="89">
        <f t="shared" si="21"/>
        <v>0</v>
      </c>
      <c r="BI48" s="89">
        <f t="shared" si="21"/>
        <v>0</v>
      </c>
      <c r="BJ48" s="89">
        <f t="shared" si="21"/>
        <v>0</v>
      </c>
      <c r="BK48" s="89">
        <f t="shared" si="21"/>
        <v>0</v>
      </c>
      <c r="BL48" s="89">
        <f t="shared" si="22"/>
        <v>0</v>
      </c>
      <c r="BM48" s="89">
        <f t="shared" si="22"/>
        <v>0</v>
      </c>
      <c r="BN48" s="89">
        <f t="shared" si="22"/>
        <v>0</v>
      </c>
      <c r="BO48" s="89">
        <f t="shared" si="22"/>
        <v>0</v>
      </c>
      <c r="BQ48" s="89">
        <f t="shared" si="23"/>
        <v>1</v>
      </c>
      <c r="BR48" s="89">
        <f t="shared" si="23"/>
        <v>1</v>
      </c>
      <c r="BS48" s="89">
        <f t="shared" si="23"/>
        <v>1</v>
      </c>
      <c r="BT48" s="89">
        <f t="shared" si="23"/>
        <v>1</v>
      </c>
      <c r="BU48" s="89">
        <f t="shared" si="24"/>
        <v>1</v>
      </c>
      <c r="BV48" s="89">
        <f t="shared" si="24"/>
        <v>1</v>
      </c>
      <c r="BW48" s="89">
        <f t="shared" si="24"/>
        <v>1</v>
      </c>
      <c r="BX48" s="89">
        <f t="shared" si="24"/>
        <v>1</v>
      </c>
      <c r="BY48" s="89">
        <f t="shared" si="25"/>
        <v>1</v>
      </c>
      <c r="BZ48" s="89">
        <f t="shared" si="25"/>
        <v>1</v>
      </c>
      <c r="CA48" s="89">
        <f t="shared" si="25"/>
        <v>1</v>
      </c>
      <c r="CB48" s="89">
        <f t="shared" si="25"/>
        <v>1</v>
      </c>
    </row>
    <row r="49" spans="2:80" x14ac:dyDescent="0.35">
      <c r="B49" s="145">
        <v>518</v>
      </c>
      <c r="C49" s="34"/>
      <c r="D49" s="145" t="s">
        <v>717</v>
      </c>
      <c r="E49" s="24" t="s">
        <v>39</v>
      </c>
      <c r="F49" s="25">
        <v>31906</v>
      </c>
      <c r="G49" s="146">
        <v>45916</v>
      </c>
      <c r="H49" s="35">
        <v>46007</v>
      </c>
      <c r="I49" s="149"/>
      <c r="J49" s="149"/>
      <c r="K49" s="24">
        <v>10</v>
      </c>
      <c r="L49" s="117">
        <v>5020</v>
      </c>
      <c r="M49" s="26">
        <v>502</v>
      </c>
      <c r="N49" s="26" t="s">
        <v>41</v>
      </c>
      <c r="O49" s="26" t="str">
        <f>VLOOKUP(L49,CONTROL!$P$12:$Q$553,2,FALSE)</f>
        <v>Cambrers, barmans i similars</v>
      </c>
      <c r="P49" s="26"/>
      <c r="Q49" s="27" t="s">
        <v>38</v>
      </c>
      <c r="R49" s="27"/>
      <c r="S49" s="27"/>
      <c r="T49" s="27"/>
      <c r="U49" s="147">
        <v>1805</v>
      </c>
      <c r="V49" s="87">
        <f t="shared" si="12"/>
        <v>5415</v>
      </c>
      <c r="W49" s="87">
        <f t="shared" si="32"/>
        <v>21660</v>
      </c>
      <c r="X49" s="28"/>
      <c r="Y49" s="28">
        <v>124</v>
      </c>
      <c r="Z49" s="28">
        <v>297</v>
      </c>
      <c r="AA49" s="28">
        <v>0</v>
      </c>
      <c r="AB49" s="28">
        <v>106</v>
      </c>
      <c r="AC49" s="28">
        <v>0</v>
      </c>
      <c r="AD49" s="29">
        <f t="shared" si="34"/>
        <v>5415</v>
      </c>
      <c r="AE49" s="29">
        <f t="shared" si="35"/>
        <v>421</v>
      </c>
      <c r="AF49" s="29">
        <f t="shared" si="36"/>
        <v>0</v>
      </c>
      <c r="AG49" s="30">
        <f t="shared" si="6"/>
        <v>21660</v>
      </c>
      <c r="AH49" s="30">
        <f t="shared" si="14"/>
        <v>421</v>
      </c>
      <c r="AI49" s="30">
        <f t="shared" si="15"/>
        <v>0</v>
      </c>
      <c r="AJ49" s="31">
        <f t="shared" si="7"/>
        <v>38</v>
      </c>
      <c r="AK49" s="32" t="str">
        <f>IF(AJ49=0,"",IF(DADES!AJ49&gt;CONTROL!$C$7, CONTROL!$B$7,
IF(AND(DADES!AJ49&gt;=CONTROL!$C$4, DADES!AJ49&lt;=CONTROL!$D$4), CONTROL!$B$4,
IF(AND(DADES!AJ49&gt;=CONTROL!$C$5, DADES!AJ49&lt;=CONTROL!$D$5), CONTROL!$B$5,
IF(AND(DADES!AJ49&gt;=CONTROL!$C$6, DADES!AJ49&lt;=CONTROL!$D$6), CONTROL!$B$6,
CONTROL!$B$7)))))</f>
        <v>1_25 A 44</v>
      </c>
      <c r="AL49" s="33">
        <f t="shared" si="16"/>
        <v>5836</v>
      </c>
      <c r="AM49" s="33">
        <f t="shared" si="17"/>
        <v>22081</v>
      </c>
      <c r="AN49" s="32" t="str">
        <f>IF(AG49&gt;0,IF(DADES!AG49&gt;CONTROL!$H$6, CONTROL!$G$6,
IF(AND(DADES!AG49&gt;=CONTROL!$H$5, DADES!AG49&lt;=CONTROL!$I$5), CONTROL!$G$5,
IF(AND(DADES!AG49&gt;=CONTROL!$H$4, DADES!AG49&lt;=CONTROL!$I$4), CONTROL!$G$4,
"G_SALARI NO APLICABLE"))),"")</f>
        <v>0_De 17.367,96 a 34.735,92 euros</v>
      </c>
      <c r="AO49" s="32" t="str">
        <f t="shared" si="8"/>
        <v>NO</v>
      </c>
      <c r="AP49" s="86"/>
      <c r="AQ49" s="89">
        <f t="shared" si="33"/>
        <v>0</v>
      </c>
      <c r="AR49" s="89">
        <f t="shared" si="33"/>
        <v>0</v>
      </c>
      <c r="AS49" s="89">
        <f t="shared" si="33"/>
        <v>0</v>
      </c>
      <c r="AT49" s="89">
        <f t="shared" si="33"/>
        <v>0</v>
      </c>
      <c r="AU49" s="89">
        <f t="shared" si="33"/>
        <v>0</v>
      </c>
      <c r="AV49" s="89">
        <f t="shared" ref="AR49:BB64" si="37">IF($B49&lt;&gt;"",IF(AND($G49&lt;=AV$4, OR($H49="", $H49&gt;=AV$5)),1,0),"")</f>
        <v>0</v>
      </c>
      <c r="AW49" s="89">
        <f t="shared" si="37"/>
        <v>0</v>
      </c>
      <c r="AX49" s="89">
        <f t="shared" si="37"/>
        <v>0</v>
      </c>
      <c r="AY49" s="89">
        <f t="shared" si="37"/>
        <v>1</v>
      </c>
      <c r="AZ49" s="89">
        <f t="shared" si="37"/>
        <v>1</v>
      </c>
      <c r="BA49" s="89">
        <f t="shared" si="37"/>
        <v>1</v>
      </c>
      <c r="BB49" s="89">
        <f t="shared" si="37"/>
        <v>0</v>
      </c>
      <c r="BC49" s="89">
        <f t="shared" si="19"/>
        <v>1</v>
      </c>
      <c r="BD49" s="89">
        <f t="shared" si="20"/>
        <v>0</v>
      </c>
      <c r="BE49" s="89">
        <f t="shared" si="20"/>
        <v>0</v>
      </c>
      <c r="BF49" s="89">
        <f t="shared" si="20"/>
        <v>0</v>
      </c>
      <c r="BG49" s="89">
        <f t="shared" si="20"/>
        <v>0</v>
      </c>
      <c r="BH49" s="89">
        <f t="shared" si="21"/>
        <v>0</v>
      </c>
      <c r="BI49" s="89">
        <f t="shared" si="21"/>
        <v>0</v>
      </c>
      <c r="BJ49" s="89">
        <f t="shared" si="21"/>
        <v>0</v>
      </c>
      <c r="BK49" s="89">
        <f t="shared" si="21"/>
        <v>0</v>
      </c>
      <c r="BL49" s="89">
        <f t="shared" si="22"/>
        <v>0</v>
      </c>
      <c r="BM49" s="89">
        <f t="shared" si="22"/>
        <v>0</v>
      </c>
      <c r="BN49" s="89">
        <f t="shared" si="22"/>
        <v>0</v>
      </c>
      <c r="BO49" s="89">
        <f t="shared" si="22"/>
        <v>92</v>
      </c>
      <c r="BQ49" s="89">
        <f t="shared" si="23"/>
        <v>0</v>
      </c>
      <c r="BR49" s="89">
        <f t="shared" si="23"/>
        <v>0</v>
      </c>
      <c r="BS49" s="89">
        <f t="shared" si="23"/>
        <v>0</v>
      </c>
      <c r="BT49" s="89">
        <f t="shared" si="23"/>
        <v>0</v>
      </c>
      <c r="BU49" s="89">
        <f t="shared" si="24"/>
        <v>0</v>
      </c>
      <c r="BV49" s="89">
        <f t="shared" si="24"/>
        <v>0</v>
      </c>
      <c r="BW49" s="89">
        <f t="shared" si="24"/>
        <v>0</v>
      </c>
      <c r="BX49" s="89">
        <f t="shared" si="24"/>
        <v>0</v>
      </c>
      <c r="BY49" s="89">
        <f t="shared" si="25"/>
        <v>1</v>
      </c>
      <c r="BZ49" s="89">
        <f t="shared" si="25"/>
        <v>1</v>
      </c>
      <c r="CA49" s="89">
        <f t="shared" si="25"/>
        <v>1</v>
      </c>
      <c r="CB49" s="89">
        <f t="shared" si="25"/>
        <v>1</v>
      </c>
    </row>
    <row r="50" spans="2:80" x14ac:dyDescent="0.35">
      <c r="B50" s="145">
        <v>524</v>
      </c>
      <c r="C50" s="34"/>
      <c r="D50" s="145" t="s">
        <v>716</v>
      </c>
      <c r="E50" s="24" t="s">
        <v>36</v>
      </c>
      <c r="F50" s="25">
        <v>32060</v>
      </c>
      <c r="G50" s="146">
        <v>45245</v>
      </c>
      <c r="H50" s="35"/>
      <c r="I50" s="149"/>
      <c r="J50" s="149"/>
      <c r="K50" s="34">
        <v>40</v>
      </c>
      <c r="L50" s="117">
        <v>9121</v>
      </c>
      <c r="M50" s="26">
        <v>502</v>
      </c>
      <c r="N50" s="26" t="s">
        <v>41</v>
      </c>
      <c r="O50" s="26" t="str">
        <f>VLOOKUP(L50,CONTROL!$P$12:$Q$553,2,FALSE)</f>
        <v>Personal de neteja d'oficines, hotels (cambrers de planta) i establiments similars</v>
      </c>
      <c r="P50" s="26"/>
      <c r="Q50" s="27" t="s">
        <v>38</v>
      </c>
      <c r="R50" s="27"/>
      <c r="S50" s="27"/>
      <c r="T50" s="27"/>
      <c r="U50" s="147">
        <v>1572</v>
      </c>
      <c r="V50" s="87">
        <f t="shared" si="12"/>
        <v>18864</v>
      </c>
      <c r="W50" s="87">
        <f t="shared" si="32"/>
        <v>18864</v>
      </c>
      <c r="X50" s="28">
        <v>500</v>
      </c>
      <c r="Y50" s="28">
        <v>159</v>
      </c>
      <c r="Z50" s="28">
        <v>764</v>
      </c>
      <c r="AA50" s="28">
        <v>0</v>
      </c>
      <c r="AB50" s="28">
        <v>82</v>
      </c>
      <c r="AC50" s="28">
        <v>0</v>
      </c>
      <c r="AD50" s="29">
        <f t="shared" si="34"/>
        <v>18864</v>
      </c>
      <c r="AE50" s="29">
        <f t="shared" si="35"/>
        <v>1423</v>
      </c>
      <c r="AF50" s="29">
        <f t="shared" si="36"/>
        <v>0</v>
      </c>
      <c r="AG50" s="30">
        <f t="shared" si="6"/>
        <v>18864</v>
      </c>
      <c r="AH50" s="30">
        <f t="shared" si="14"/>
        <v>1423</v>
      </c>
      <c r="AI50" s="30">
        <f t="shared" si="15"/>
        <v>0</v>
      </c>
      <c r="AJ50" s="31">
        <f t="shared" si="7"/>
        <v>38</v>
      </c>
      <c r="AK50" s="32" t="str">
        <f>IF(AJ50=0,"",IF(DADES!AJ50&gt;CONTROL!$C$7, CONTROL!$B$7,
IF(AND(DADES!AJ50&gt;=CONTROL!$C$4, DADES!AJ50&lt;=CONTROL!$D$4), CONTROL!$B$4,
IF(AND(DADES!AJ50&gt;=CONTROL!$C$5, DADES!AJ50&lt;=CONTROL!$D$5), CONTROL!$B$5,
IF(AND(DADES!AJ50&gt;=CONTROL!$C$6, DADES!AJ50&lt;=CONTROL!$D$6), CONTROL!$B$6,
CONTROL!$B$7)))))</f>
        <v>1_25 A 44</v>
      </c>
      <c r="AL50" s="33">
        <f t="shared" si="16"/>
        <v>20287</v>
      </c>
      <c r="AM50" s="33">
        <f t="shared" si="17"/>
        <v>20287</v>
      </c>
      <c r="AN50" s="32" t="str">
        <f>IF(AG50&gt;0,IF(DADES!AG50&gt;CONTROL!$H$6, CONTROL!$G$6,
IF(AND(DADES!AG50&gt;=CONTROL!$H$5, DADES!AG50&lt;=CONTROL!$I$5), CONTROL!$G$5,
IF(AND(DADES!AG50&gt;=CONTROL!$H$4, DADES!AG50&lt;=CONTROL!$I$4), CONTROL!$G$4,
"G_SALARI NO APLICABLE"))),"")</f>
        <v>0_De 17.367,96 a 34.735,92 euros</v>
      </c>
      <c r="AO50" s="32" t="str">
        <f t="shared" si="8"/>
        <v>SI</v>
      </c>
      <c r="AP50" s="86" t="str">
        <f t="shared" si="18"/>
        <v/>
      </c>
      <c r="AQ50" s="89">
        <f t="shared" si="33"/>
        <v>1</v>
      </c>
      <c r="AR50" s="89">
        <f t="shared" si="37"/>
        <v>1</v>
      </c>
      <c r="AS50" s="89">
        <f t="shared" si="37"/>
        <v>1</v>
      </c>
      <c r="AT50" s="89">
        <f t="shared" si="37"/>
        <v>1</v>
      </c>
      <c r="AU50" s="89">
        <f t="shared" si="37"/>
        <v>1</v>
      </c>
      <c r="AV50" s="89">
        <f t="shared" si="37"/>
        <v>1</v>
      </c>
      <c r="AW50" s="89">
        <f t="shared" si="37"/>
        <v>1</v>
      </c>
      <c r="AX50" s="89">
        <f t="shared" si="37"/>
        <v>1</v>
      </c>
      <c r="AY50" s="89">
        <f t="shared" si="37"/>
        <v>1</v>
      </c>
      <c r="AZ50" s="89">
        <f t="shared" si="37"/>
        <v>1</v>
      </c>
      <c r="BA50" s="89">
        <f t="shared" si="37"/>
        <v>1</v>
      </c>
      <c r="BB50" s="89">
        <f t="shared" si="37"/>
        <v>1</v>
      </c>
      <c r="BC50" s="89">
        <f t="shared" si="19"/>
        <v>0</v>
      </c>
      <c r="BD50" s="89">
        <f t="shared" si="20"/>
        <v>0</v>
      </c>
      <c r="BE50" s="89">
        <f t="shared" si="20"/>
        <v>0</v>
      </c>
      <c r="BF50" s="89">
        <f t="shared" si="20"/>
        <v>0</v>
      </c>
      <c r="BG50" s="89">
        <f t="shared" si="20"/>
        <v>0</v>
      </c>
      <c r="BH50" s="89">
        <f t="shared" si="21"/>
        <v>0</v>
      </c>
      <c r="BI50" s="89">
        <f t="shared" si="21"/>
        <v>0</v>
      </c>
      <c r="BJ50" s="89">
        <f t="shared" si="21"/>
        <v>0</v>
      </c>
      <c r="BK50" s="89">
        <f t="shared" si="21"/>
        <v>0</v>
      </c>
      <c r="BL50" s="89">
        <f t="shared" si="22"/>
        <v>0</v>
      </c>
      <c r="BM50" s="89">
        <f t="shared" si="22"/>
        <v>0</v>
      </c>
      <c r="BN50" s="89">
        <f t="shared" si="22"/>
        <v>0</v>
      </c>
      <c r="BO50" s="89">
        <f t="shared" si="22"/>
        <v>0</v>
      </c>
      <c r="BQ50" s="89">
        <f t="shared" si="23"/>
        <v>1</v>
      </c>
      <c r="BR50" s="89">
        <f t="shared" si="23"/>
        <v>1</v>
      </c>
      <c r="BS50" s="89">
        <f t="shared" si="23"/>
        <v>1</v>
      </c>
      <c r="BT50" s="89">
        <f t="shared" si="23"/>
        <v>1</v>
      </c>
      <c r="BU50" s="89">
        <f t="shared" si="24"/>
        <v>1</v>
      </c>
      <c r="BV50" s="89">
        <f t="shared" si="24"/>
        <v>1</v>
      </c>
      <c r="BW50" s="89">
        <f t="shared" si="24"/>
        <v>1</v>
      </c>
      <c r="BX50" s="89">
        <f t="shared" si="24"/>
        <v>1</v>
      </c>
      <c r="BY50" s="89">
        <f t="shared" si="25"/>
        <v>1</v>
      </c>
      <c r="BZ50" s="89">
        <f t="shared" si="25"/>
        <v>1</v>
      </c>
      <c r="CA50" s="89">
        <f t="shared" si="25"/>
        <v>1</v>
      </c>
      <c r="CB50" s="89">
        <f t="shared" si="25"/>
        <v>1</v>
      </c>
    </row>
    <row r="51" spans="2:80" x14ac:dyDescent="0.35">
      <c r="B51" s="145">
        <v>525</v>
      </c>
      <c r="C51" s="34"/>
      <c r="D51" s="145" t="s">
        <v>717</v>
      </c>
      <c r="E51" s="24" t="s">
        <v>39</v>
      </c>
      <c r="F51" s="25">
        <v>33028</v>
      </c>
      <c r="G51" s="146">
        <v>45566</v>
      </c>
      <c r="H51" s="35">
        <v>45747</v>
      </c>
      <c r="I51" s="149"/>
      <c r="J51" s="149"/>
      <c r="K51" s="24">
        <v>10</v>
      </c>
      <c r="L51" s="117">
        <v>5020</v>
      </c>
      <c r="M51" s="26">
        <v>502</v>
      </c>
      <c r="N51" s="26" t="s">
        <v>41</v>
      </c>
      <c r="O51" s="26" t="str">
        <f>VLOOKUP(L51,CONTROL!$P$12:$Q$553,2,FALSE)</f>
        <v>Cambrers, barmans i similars</v>
      </c>
      <c r="P51" s="26"/>
      <c r="Q51" s="27" t="s">
        <v>38</v>
      </c>
      <c r="R51" s="27"/>
      <c r="S51" s="27"/>
      <c r="T51" s="27"/>
      <c r="U51" s="147">
        <v>1753</v>
      </c>
      <c r="V51" s="87">
        <f t="shared" si="12"/>
        <v>5259</v>
      </c>
      <c r="W51" s="87">
        <f t="shared" si="32"/>
        <v>21036</v>
      </c>
      <c r="X51" s="28"/>
      <c r="Y51" s="28">
        <v>93</v>
      </c>
      <c r="Z51" s="28">
        <v>1165</v>
      </c>
      <c r="AA51" s="28">
        <v>0</v>
      </c>
      <c r="AB51" s="28">
        <v>83</v>
      </c>
      <c r="AC51" s="28">
        <v>0</v>
      </c>
      <c r="AD51" s="29">
        <f t="shared" si="34"/>
        <v>5259</v>
      </c>
      <c r="AE51" s="29">
        <f t="shared" si="35"/>
        <v>1258</v>
      </c>
      <c r="AF51" s="29">
        <f t="shared" si="36"/>
        <v>0</v>
      </c>
      <c r="AG51" s="30">
        <f t="shared" si="6"/>
        <v>21036</v>
      </c>
      <c r="AH51" s="30">
        <f t="shared" si="14"/>
        <v>1258</v>
      </c>
      <c r="AI51" s="30">
        <f t="shared" si="15"/>
        <v>0</v>
      </c>
      <c r="AJ51" s="31">
        <f t="shared" si="7"/>
        <v>35</v>
      </c>
      <c r="AK51" s="32" t="str">
        <f>IF(AJ51=0,"",IF(DADES!AJ51&gt;CONTROL!$C$7, CONTROL!$B$7,
IF(AND(DADES!AJ51&gt;=CONTROL!$C$4, DADES!AJ51&lt;=CONTROL!$D$4), CONTROL!$B$4,
IF(AND(DADES!AJ51&gt;=CONTROL!$C$5, DADES!AJ51&lt;=CONTROL!$D$5), CONTROL!$B$5,
IF(AND(DADES!AJ51&gt;=CONTROL!$C$6, DADES!AJ51&lt;=CONTROL!$D$6), CONTROL!$B$6,
CONTROL!$B$7)))))</f>
        <v>1_25 A 44</v>
      </c>
      <c r="AL51" s="33">
        <f t="shared" si="16"/>
        <v>6517</v>
      </c>
      <c r="AM51" s="33">
        <f t="shared" si="17"/>
        <v>22294</v>
      </c>
      <c r="AN51" s="32" t="str">
        <f>IF(AG51&gt;0,IF(DADES!AG51&gt;CONTROL!$H$6, CONTROL!$G$6,
IF(AND(DADES!AG51&gt;=CONTROL!$H$5, DADES!AG51&lt;=CONTROL!$I$5), CONTROL!$G$5,
IF(AND(DADES!AG51&gt;=CONTROL!$H$4, DADES!AG51&lt;=CONTROL!$I$4), CONTROL!$G$4,
"G_SALARI NO APLICABLE"))),"")</f>
        <v>0_De 17.367,96 a 34.735,92 euros</v>
      </c>
      <c r="AO51" s="32" t="str">
        <f t="shared" si="8"/>
        <v>NO</v>
      </c>
      <c r="AP51" s="86"/>
      <c r="AQ51" s="89">
        <f t="shared" si="33"/>
        <v>1</v>
      </c>
      <c r="AR51" s="89">
        <f t="shared" si="37"/>
        <v>1</v>
      </c>
      <c r="AS51" s="89">
        <f t="shared" si="37"/>
        <v>1</v>
      </c>
      <c r="AT51" s="89">
        <f t="shared" si="37"/>
        <v>0</v>
      </c>
      <c r="AU51" s="89">
        <f t="shared" si="37"/>
        <v>0</v>
      </c>
      <c r="AV51" s="89">
        <f t="shared" si="37"/>
        <v>0</v>
      </c>
      <c r="AW51" s="89">
        <f t="shared" si="37"/>
        <v>0</v>
      </c>
      <c r="AX51" s="89">
        <f t="shared" si="37"/>
        <v>0</v>
      </c>
      <c r="AY51" s="89">
        <f t="shared" si="37"/>
        <v>0</v>
      </c>
      <c r="AZ51" s="89">
        <f t="shared" si="37"/>
        <v>0</v>
      </c>
      <c r="BA51" s="89">
        <f t="shared" si="37"/>
        <v>0</v>
      </c>
      <c r="BB51" s="89">
        <f t="shared" si="37"/>
        <v>0</v>
      </c>
      <c r="BC51" s="89">
        <f t="shared" si="19"/>
        <v>1</v>
      </c>
      <c r="BD51" s="89">
        <f t="shared" si="20"/>
        <v>0</v>
      </c>
      <c r="BE51" s="89">
        <f t="shared" si="20"/>
        <v>0</v>
      </c>
      <c r="BF51" s="89">
        <f t="shared" si="20"/>
        <v>0</v>
      </c>
      <c r="BG51" s="89">
        <f t="shared" si="20"/>
        <v>151</v>
      </c>
      <c r="BH51" s="89">
        <f t="shared" si="21"/>
        <v>120</v>
      </c>
      <c r="BI51" s="89">
        <f t="shared" si="21"/>
        <v>90</v>
      </c>
      <c r="BJ51" s="89">
        <f t="shared" si="21"/>
        <v>59</v>
      </c>
      <c r="BK51" s="89">
        <f t="shared" si="21"/>
        <v>28</v>
      </c>
      <c r="BL51" s="89">
        <f t="shared" si="22"/>
        <v>0</v>
      </c>
      <c r="BM51" s="89">
        <f t="shared" si="22"/>
        <v>0</v>
      </c>
      <c r="BN51" s="89">
        <f t="shared" si="22"/>
        <v>0</v>
      </c>
      <c r="BO51" s="89">
        <f t="shared" si="22"/>
        <v>0</v>
      </c>
      <c r="BQ51" s="89">
        <f t="shared" si="23"/>
        <v>1</v>
      </c>
      <c r="BR51" s="89">
        <f t="shared" si="23"/>
        <v>1</v>
      </c>
      <c r="BS51" s="89">
        <f t="shared" si="23"/>
        <v>1</v>
      </c>
      <c r="BT51" s="89">
        <f t="shared" si="23"/>
        <v>2</v>
      </c>
      <c r="BU51" s="89">
        <f t="shared" si="24"/>
        <v>1</v>
      </c>
      <c r="BV51" s="89">
        <f t="shared" si="24"/>
        <v>1</v>
      </c>
      <c r="BW51" s="89">
        <f t="shared" si="24"/>
        <v>1</v>
      </c>
      <c r="BX51" s="89">
        <f t="shared" si="24"/>
        <v>1</v>
      </c>
      <c r="BY51" s="89">
        <f t="shared" si="25"/>
        <v>0</v>
      </c>
      <c r="BZ51" s="89">
        <f t="shared" si="25"/>
        <v>0</v>
      </c>
      <c r="CA51" s="89">
        <f t="shared" si="25"/>
        <v>0</v>
      </c>
      <c r="CB51" s="89">
        <f t="shared" si="25"/>
        <v>0</v>
      </c>
    </row>
    <row r="52" spans="2:80" x14ac:dyDescent="0.35">
      <c r="B52" s="145">
        <v>526</v>
      </c>
      <c r="C52" s="34"/>
      <c r="D52" s="145" t="s">
        <v>716</v>
      </c>
      <c r="E52" s="24" t="s">
        <v>718</v>
      </c>
      <c r="F52" s="25">
        <v>35527</v>
      </c>
      <c r="G52" s="146">
        <v>45206</v>
      </c>
      <c r="H52" s="35"/>
      <c r="I52" s="149">
        <v>45937</v>
      </c>
      <c r="J52" s="149">
        <v>45950</v>
      </c>
      <c r="K52" s="34">
        <v>40</v>
      </c>
      <c r="L52" s="117">
        <v>9121</v>
      </c>
      <c r="M52" s="26">
        <v>430</v>
      </c>
      <c r="N52" s="26" t="s">
        <v>43</v>
      </c>
      <c r="O52" s="26" t="str">
        <f>VLOOKUP(L52,CONTROL!$P$12:$Q$553,2,FALSE)</f>
        <v>Personal de neteja d'oficines, hotels (cambrers de planta) i establiments similars</v>
      </c>
      <c r="P52" s="26"/>
      <c r="Q52" s="27" t="s">
        <v>40</v>
      </c>
      <c r="R52" s="27"/>
      <c r="S52" s="27"/>
      <c r="T52" s="27"/>
      <c r="U52" s="147">
        <v>1494</v>
      </c>
      <c r="V52" s="87">
        <f t="shared" si="12"/>
        <v>17928</v>
      </c>
      <c r="W52" s="87">
        <f t="shared" si="32"/>
        <v>17928</v>
      </c>
      <c r="X52" s="28"/>
      <c r="Y52" s="28">
        <v>193</v>
      </c>
      <c r="Z52" s="28">
        <v>131</v>
      </c>
      <c r="AA52" s="28">
        <v>0</v>
      </c>
      <c r="AB52" s="28">
        <v>106</v>
      </c>
      <c r="AC52" s="28">
        <v>0</v>
      </c>
      <c r="AD52" s="29">
        <f t="shared" si="34"/>
        <v>17928</v>
      </c>
      <c r="AE52" s="29">
        <f t="shared" si="35"/>
        <v>324</v>
      </c>
      <c r="AF52" s="29">
        <f t="shared" si="36"/>
        <v>0</v>
      </c>
      <c r="AG52" s="30">
        <f t="shared" si="6"/>
        <v>17928</v>
      </c>
      <c r="AH52" s="30">
        <f t="shared" si="14"/>
        <v>324</v>
      </c>
      <c r="AI52" s="30">
        <f t="shared" si="15"/>
        <v>0</v>
      </c>
      <c r="AJ52" s="31">
        <f t="shared" si="7"/>
        <v>28</v>
      </c>
      <c r="AK52" s="32" t="str">
        <f>IF(AJ52=0,"",IF(DADES!AJ52&gt;CONTROL!$C$7, CONTROL!$B$7,
IF(AND(DADES!AJ52&gt;=CONTROL!$C$4, DADES!AJ52&lt;=CONTROL!$D$4), CONTROL!$B$4,
IF(AND(DADES!AJ52&gt;=CONTROL!$C$5, DADES!AJ52&lt;=CONTROL!$D$5), CONTROL!$B$5,
IF(AND(DADES!AJ52&gt;=CONTROL!$C$6, DADES!AJ52&lt;=CONTROL!$D$6), CONTROL!$B$6,
CONTROL!$B$7)))))</f>
        <v>1_25 A 44</v>
      </c>
      <c r="AL52" s="33">
        <f t="shared" si="16"/>
        <v>18252</v>
      </c>
      <c r="AM52" s="33">
        <f t="shared" si="17"/>
        <v>18252</v>
      </c>
      <c r="AN52" s="32" t="str">
        <f>IF(AG52&gt;0,IF(DADES!AG52&gt;CONTROL!$H$6, CONTROL!$G$6,
IF(AND(DADES!AG52&gt;=CONTROL!$H$5, DADES!AG52&lt;=CONTROL!$I$5), CONTROL!$G$5,
IF(AND(DADES!AG52&gt;=CONTROL!$H$4, DADES!AG52&lt;=CONTROL!$I$4), CONTROL!$G$4,
"G_SALARI NO APLICABLE"))),"")</f>
        <v>0_De 17.367,96 a 34.735,92 euros</v>
      </c>
      <c r="AO52" s="32" t="str">
        <f t="shared" si="8"/>
        <v>NO</v>
      </c>
      <c r="AP52" s="86" t="str">
        <f t="shared" si="18"/>
        <v/>
      </c>
      <c r="AQ52" s="89">
        <f t="shared" si="33"/>
        <v>1</v>
      </c>
      <c r="AR52" s="89">
        <f t="shared" si="37"/>
        <v>1</v>
      </c>
      <c r="AS52" s="89">
        <f t="shared" si="37"/>
        <v>1</v>
      </c>
      <c r="AT52" s="89">
        <f t="shared" si="37"/>
        <v>1</v>
      </c>
      <c r="AU52" s="89">
        <f t="shared" si="37"/>
        <v>1</v>
      </c>
      <c r="AV52" s="89">
        <f t="shared" si="37"/>
        <v>1</v>
      </c>
      <c r="AW52" s="89">
        <f t="shared" si="37"/>
        <v>1</v>
      </c>
      <c r="AX52" s="89">
        <f t="shared" si="37"/>
        <v>1</v>
      </c>
      <c r="AY52" s="89">
        <f t="shared" si="37"/>
        <v>1</v>
      </c>
      <c r="AZ52" s="89">
        <f t="shared" si="37"/>
        <v>1</v>
      </c>
      <c r="BA52" s="89">
        <f t="shared" si="37"/>
        <v>1</v>
      </c>
      <c r="BB52" s="89">
        <f t="shared" si="37"/>
        <v>1</v>
      </c>
      <c r="BC52" s="89">
        <f t="shared" si="19"/>
        <v>0</v>
      </c>
      <c r="BD52" s="89">
        <f t="shared" si="20"/>
        <v>0</v>
      </c>
      <c r="BE52" s="89">
        <f t="shared" si="20"/>
        <v>0</v>
      </c>
      <c r="BF52" s="89">
        <f t="shared" si="20"/>
        <v>0</v>
      </c>
      <c r="BG52" s="89">
        <f t="shared" si="20"/>
        <v>0</v>
      </c>
      <c r="BH52" s="89">
        <f t="shared" si="21"/>
        <v>0</v>
      </c>
      <c r="BI52" s="89">
        <f t="shared" si="21"/>
        <v>0</v>
      </c>
      <c r="BJ52" s="89">
        <f t="shared" si="21"/>
        <v>0</v>
      </c>
      <c r="BK52" s="89">
        <f t="shared" si="21"/>
        <v>0</v>
      </c>
      <c r="BL52" s="89">
        <f t="shared" si="22"/>
        <v>0</v>
      </c>
      <c r="BM52" s="89">
        <f t="shared" si="22"/>
        <v>0</v>
      </c>
      <c r="BN52" s="89">
        <f t="shared" si="22"/>
        <v>0</v>
      </c>
      <c r="BO52" s="89">
        <f t="shared" si="22"/>
        <v>0</v>
      </c>
      <c r="BQ52" s="89">
        <f t="shared" si="23"/>
        <v>1</v>
      </c>
      <c r="BR52" s="89">
        <f t="shared" si="23"/>
        <v>1</v>
      </c>
      <c r="BS52" s="89">
        <f t="shared" si="23"/>
        <v>1</v>
      </c>
      <c r="BT52" s="89">
        <f t="shared" si="23"/>
        <v>1</v>
      </c>
      <c r="BU52" s="89">
        <f t="shared" si="24"/>
        <v>1</v>
      </c>
      <c r="BV52" s="89">
        <f t="shared" si="24"/>
        <v>1</v>
      </c>
      <c r="BW52" s="89">
        <f t="shared" si="24"/>
        <v>1</v>
      </c>
      <c r="BX52" s="89">
        <f t="shared" si="24"/>
        <v>1</v>
      </c>
      <c r="BY52" s="89">
        <f t="shared" si="25"/>
        <v>1</v>
      </c>
      <c r="BZ52" s="89">
        <f t="shared" si="25"/>
        <v>1</v>
      </c>
      <c r="CA52" s="89">
        <f t="shared" si="25"/>
        <v>1</v>
      </c>
      <c r="CB52" s="89">
        <f t="shared" si="25"/>
        <v>1</v>
      </c>
    </row>
    <row r="53" spans="2:80" x14ac:dyDescent="0.35">
      <c r="B53" s="145">
        <v>526</v>
      </c>
      <c r="C53" s="34"/>
      <c r="D53" s="145" t="s">
        <v>716</v>
      </c>
      <c r="E53" s="24" t="s">
        <v>36</v>
      </c>
      <c r="F53" s="25">
        <v>35527</v>
      </c>
      <c r="G53" s="146">
        <v>45206</v>
      </c>
      <c r="H53" s="35"/>
      <c r="I53" s="149"/>
      <c r="J53" s="149"/>
      <c r="K53" s="34">
        <v>40</v>
      </c>
      <c r="L53" s="117">
        <v>5010</v>
      </c>
      <c r="M53" s="26">
        <v>430</v>
      </c>
      <c r="N53" s="26" t="s">
        <v>43</v>
      </c>
      <c r="O53" s="26" t="str">
        <f>VLOOKUP(L53,CONTROL!$P$12:$Q$553,2,FALSE)</f>
        <v>Cuiners i altres preparadors de menjars</v>
      </c>
      <c r="P53" s="26"/>
      <c r="Q53" s="27" t="s">
        <v>38</v>
      </c>
      <c r="R53" s="27" t="s">
        <v>38</v>
      </c>
      <c r="S53" s="27" t="s">
        <v>38</v>
      </c>
      <c r="T53" s="27"/>
      <c r="U53" s="147">
        <v>1788</v>
      </c>
      <c r="V53" s="87">
        <f t="shared" si="12"/>
        <v>21456</v>
      </c>
      <c r="W53" s="87">
        <f t="shared" si="32"/>
        <v>21456</v>
      </c>
      <c r="X53" s="28"/>
      <c r="Y53" s="28">
        <v>169</v>
      </c>
      <c r="Z53" s="28">
        <v>158</v>
      </c>
      <c r="AA53" s="28">
        <v>0</v>
      </c>
      <c r="AB53" s="28">
        <v>60</v>
      </c>
      <c r="AC53" s="28">
        <v>0</v>
      </c>
      <c r="AD53" s="29">
        <f t="shared" si="34"/>
        <v>21456</v>
      </c>
      <c r="AE53" s="29">
        <f t="shared" si="35"/>
        <v>327</v>
      </c>
      <c r="AF53" s="29">
        <f t="shared" si="36"/>
        <v>0</v>
      </c>
      <c r="AG53" s="30">
        <f t="shared" si="6"/>
        <v>21456</v>
      </c>
      <c r="AH53" s="30">
        <f t="shared" si="14"/>
        <v>327</v>
      </c>
      <c r="AI53" s="30">
        <f t="shared" si="15"/>
        <v>0</v>
      </c>
      <c r="AJ53" s="31">
        <f t="shared" si="7"/>
        <v>28</v>
      </c>
      <c r="AK53" s="32" t="str">
        <f>IF(AJ53=0,"",IF(DADES!AJ53&gt;CONTROL!$C$7, CONTROL!$B$7,
IF(AND(DADES!AJ53&gt;=CONTROL!$C$4, DADES!AJ53&lt;=CONTROL!$D$4), CONTROL!$B$4,
IF(AND(DADES!AJ53&gt;=CONTROL!$C$5, DADES!AJ53&lt;=CONTROL!$D$5), CONTROL!$B$5,
IF(AND(DADES!AJ53&gt;=CONTROL!$C$6, DADES!AJ53&lt;=CONTROL!$D$6), CONTROL!$B$6,
CONTROL!$B$7)))))</f>
        <v>1_25 A 44</v>
      </c>
      <c r="AL53" s="33">
        <f t="shared" si="16"/>
        <v>21783</v>
      </c>
      <c r="AM53" s="33">
        <f t="shared" si="17"/>
        <v>21783</v>
      </c>
      <c r="AN53" s="32" t="str">
        <f>IF(AG53&gt;0,IF(DADES!AG53&gt;CONTROL!$H$6, CONTROL!$G$6,
IF(AND(DADES!AG53&gt;=CONTROL!$H$5, DADES!AG53&lt;=CONTROL!$I$5), CONTROL!$G$5,
IF(AND(DADES!AG53&gt;=CONTROL!$H$4, DADES!AG53&lt;=CONTROL!$I$4), CONTROL!$G$4,
"G_SALARI NO APLICABLE"))),"")</f>
        <v>0_De 17.367,96 a 34.735,92 euros</v>
      </c>
      <c r="AO53" s="32" t="str">
        <f t="shared" si="8"/>
        <v>NO</v>
      </c>
      <c r="AP53" s="86" t="str">
        <f t="shared" si="18"/>
        <v/>
      </c>
      <c r="AQ53" s="89">
        <f t="shared" si="33"/>
        <v>1</v>
      </c>
      <c r="AR53" s="89">
        <f t="shared" si="37"/>
        <v>1</v>
      </c>
      <c r="AS53" s="89">
        <f t="shared" si="37"/>
        <v>1</v>
      </c>
      <c r="AT53" s="89">
        <f t="shared" si="37"/>
        <v>1</v>
      </c>
      <c r="AU53" s="89">
        <f t="shared" si="37"/>
        <v>1</v>
      </c>
      <c r="AV53" s="89">
        <f t="shared" si="37"/>
        <v>1</v>
      </c>
      <c r="AW53" s="89">
        <f t="shared" si="37"/>
        <v>1</v>
      </c>
      <c r="AX53" s="89">
        <f t="shared" si="37"/>
        <v>1</v>
      </c>
      <c r="AY53" s="89">
        <f t="shared" si="37"/>
        <v>1</v>
      </c>
      <c r="AZ53" s="89">
        <f t="shared" si="37"/>
        <v>1</v>
      </c>
      <c r="BA53" s="89">
        <f t="shared" si="37"/>
        <v>1</v>
      </c>
      <c r="BB53" s="89">
        <f t="shared" si="37"/>
        <v>1</v>
      </c>
      <c r="BC53" s="89">
        <f t="shared" si="19"/>
        <v>0</v>
      </c>
      <c r="BD53" s="89">
        <f t="shared" si="20"/>
        <v>0</v>
      </c>
      <c r="BE53" s="89">
        <f t="shared" si="20"/>
        <v>0</v>
      </c>
      <c r="BF53" s="89">
        <f t="shared" si="20"/>
        <v>0</v>
      </c>
      <c r="BG53" s="89">
        <f t="shared" si="20"/>
        <v>0</v>
      </c>
      <c r="BH53" s="89">
        <f t="shared" si="21"/>
        <v>0</v>
      </c>
      <c r="BI53" s="89">
        <f t="shared" si="21"/>
        <v>0</v>
      </c>
      <c r="BJ53" s="89">
        <f t="shared" si="21"/>
        <v>0</v>
      </c>
      <c r="BK53" s="89">
        <f t="shared" si="21"/>
        <v>0</v>
      </c>
      <c r="BL53" s="89">
        <f t="shared" si="22"/>
        <v>0</v>
      </c>
      <c r="BM53" s="89">
        <f t="shared" si="22"/>
        <v>0</v>
      </c>
      <c r="BN53" s="89">
        <f t="shared" si="22"/>
        <v>0</v>
      </c>
      <c r="BO53" s="89">
        <f t="shared" si="22"/>
        <v>0</v>
      </c>
      <c r="BQ53" s="89">
        <f t="shared" si="23"/>
        <v>1</v>
      </c>
      <c r="BR53" s="89">
        <f t="shared" si="23"/>
        <v>1</v>
      </c>
      <c r="BS53" s="89">
        <f t="shared" si="23"/>
        <v>1</v>
      </c>
      <c r="BT53" s="89">
        <f t="shared" si="23"/>
        <v>1</v>
      </c>
      <c r="BU53" s="89">
        <f t="shared" si="24"/>
        <v>1</v>
      </c>
      <c r="BV53" s="89">
        <f t="shared" si="24"/>
        <v>1</v>
      </c>
      <c r="BW53" s="89">
        <f t="shared" si="24"/>
        <v>1</v>
      </c>
      <c r="BX53" s="89">
        <f t="shared" si="24"/>
        <v>1</v>
      </c>
      <c r="BY53" s="89">
        <f t="shared" si="25"/>
        <v>1</v>
      </c>
      <c r="BZ53" s="89">
        <f t="shared" si="25"/>
        <v>1</v>
      </c>
      <c r="CA53" s="89">
        <f t="shared" si="25"/>
        <v>1</v>
      </c>
      <c r="CB53" s="89">
        <f t="shared" si="25"/>
        <v>1</v>
      </c>
    </row>
    <row r="54" spans="2:80" x14ac:dyDescent="0.35">
      <c r="B54" s="145">
        <v>643</v>
      </c>
      <c r="C54" s="34"/>
      <c r="D54" s="145" t="s">
        <v>717</v>
      </c>
      <c r="E54" s="24" t="s">
        <v>39</v>
      </c>
      <c r="F54" s="25">
        <v>30421</v>
      </c>
      <c r="G54" s="146">
        <v>45951</v>
      </c>
      <c r="H54" s="35">
        <v>45958</v>
      </c>
      <c r="I54" s="149"/>
      <c r="J54" s="149"/>
      <c r="K54" s="24">
        <v>10</v>
      </c>
      <c r="L54" s="117">
        <v>5020</v>
      </c>
      <c r="M54" s="26">
        <v>912</v>
      </c>
      <c r="N54" s="26" t="s">
        <v>44</v>
      </c>
      <c r="O54" s="26" t="str">
        <f>VLOOKUP(L54,CONTROL!$P$12:$Q$553,2,FALSE)</f>
        <v>Cambrers, barmans i similars</v>
      </c>
      <c r="P54" s="26"/>
      <c r="Q54" s="27" t="s">
        <v>38</v>
      </c>
      <c r="R54" s="27"/>
      <c r="S54" s="27"/>
      <c r="T54" s="27"/>
      <c r="U54" s="147">
        <v>1783</v>
      </c>
      <c r="V54" s="87">
        <f t="shared" si="12"/>
        <v>5349</v>
      </c>
      <c r="W54" s="87">
        <f t="shared" si="32"/>
        <v>21396</v>
      </c>
      <c r="X54" s="28"/>
      <c r="Y54" s="28">
        <v>194</v>
      </c>
      <c r="Z54" s="28">
        <v>738</v>
      </c>
      <c r="AA54" s="28">
        <v>0</v>
      </c>
      <c r="AB54" s="28">
        <v>120</v>
      </c>
      <c r="AC54" s="28">
        <v>0</v>
      </c>
      <c r="AD54" s="29">
        <f t="shared" si="34"/>
        <v>5349</v>
      </c>
      <c r="AE54" s="29">
        <f t="shared" si="35"/>
        <v>932</v>
      </c>
      <c r="AF54" s="29">
        <f t="shared" si="36"/>
        <v>0</v>
      </c>
      <c r="AG54" s="30">
        <f t="shared" si="6"/>
        <v>21396</v>
      </c>
      <c r="AH54" s="30">
        <f t="shared" si="14"/>
        <v>932</v>
      </c>
      <c r="AI54" s="30">
        <f t="shared" si="15"/>
        <v>0</v>
      </c>
      <c r="AJ54" s="31">
        <f t="shared" si="7"/>
        <v>42</v>
      </c>
      <c r="AK54" s="32" t="str">
        <f>IF(AJ54=0,"",IF(DADES!AJ54&gt;CONTROL!$C$7, CONTROL!$B$7,
IF(AND(DADES!AJ54&gt;=CONTROL!$C$4, DADES!AJ54&lt;=CONTROL!$D$4), CONTROL!$B$4,
IF(AND(DADES!AJ54&gt;=CONTROL!$C$5, DADES!AJ54&lt;=CONTROL!$D$5), CONTROL!$B$5,
IF(AND(DADES!AJ54&gt;=CONTROL!$C$6, DADES!AJ54&lt;=CONTROL!$D$6), CONTROL!$B$6,
CONTROL!$B$7)))))</f>
        <v>1_25 A 44</v>
      </c>
      <c r="AL54" s="33">
        <f t="shared" si="16"/>
        <v>6281</v>
      </c>
      <c r="AM54" s="33">
        <f t="shared" si="17"/>
        <v>22328</v>
      </c>
      <c r="AN54" s="32" t="str">
        <f>IF(AG54&gt;0,IF(DADES!AG54&gt;CONTROL!$H$6, CONTROL!$G$6,
IF(AND(DADES!AG54&gt;=CONTROL!$H$5, DADES!AG54&lt;=CONTROL!$I$5), CONTROL!$G$5,
IF(AND(DADES!AG54&gt;=CONTROL!$H$4, DADES!AG54&lt;=CONTROL!$I$4), CONTROL!$G$4,
"G_SALARI NO APLICABLE"))),"")</f>
        <v>0_De 17.367,96 a 34.735,92 euros</v>
      </c>
      <c r="AO54" s="32" t="str">
        <f t="shared" si="8"/>
        <v>NO</v>
      </c>
      <c r="AP54" s="86"/>
      <c r="AQ54" s="89">
        <f t="shared" si="33"/>
        <v>0</v>
      </c>
      <c r="AR54" s="89">
        <f t="shared" si="37"/>
        <v>0</v>
      </c>
      <c r="AS54" s="89">
        <f t="shared" si="37"/>
        <v>0</v>
      </c>
      <c r="AT54" s="89">
        <f t="shared" si="37"/>
        <v>0</v>
      </c>
      <c r="AU54" s="89">
        <f t="shared" si="37"/>
        <v>0</v>
      </c>
      <c r="AV54" s="89">
        <f t="shared" si="37"/>
        <v>0</v>
      </c>
      <c r="AW54" s="89">
        <f t="shared" si="37"/>
        <v>0</v>
      </c>
      <c r="AX54" s="89">
        <f t="shared" si="37"/>
        <v>0</v>
      </c>
      <c r="AY54" s="89">
        <f t="shared" si="37"/>
        <v>0</v>
      </c>
      <c r="AZ54" s="89">
        <f t="shared" si="37"/>
        <v>0</v>
      </c>
      <c r="BA54" s="89">
        <f t="shared" si="37"/>
        <v>0</v>
      </c>
      <c r="BB54" s="89">
        <f t="shared" si="37"/>
        <v>0</v>
      </c>
      <c r="BC54" s="89">
        <f t="shared" si="19"/>
        <v>1</v>
      </c>
      <c r="BD54" s="89">
        <f t="shared" si="20"/>
        <v>0</v>
      </c>
      <c r="BE54" s="89">
        <f t="shared" si="20"/>
        <v>0</v>
      </c>
      <c r="BF54" s="89">
        <f t="shared" si="20"/>
        <v>0</v>
      </c>
      <c r="BG54" s="89">
        <f t="shared" si="20"/>
        <v>0</v>
      </c>
      <c r="BH54" s="89">
        <f t="shared" si="21"/>
        <v>0</v>
      </c>
      <c r="BI54" s="89">
        <f t="shared" si="21"/>
        <v>0</v>
      </c>
      <c r="BJ54" s="89">
        <f t="shared" si="21"/>
        <v>0</v>
      </c>
      <c r="BK54" s="89">
        <f t="shared" si="21"/>
        <v>0</v>
      </c>
      <c r="BL54" s="89">
        <f t="shared" si="22"/>
        <v>0</v>
      </c>
      <c r="BM54" s="89">
        <f t="shared" si="22"/>
        <v>8</v>
      </c>
      <c r="BN54" s="89">
        <f t="shared" si="22"/>
        <v>8</v>
      </c>
      <c r="BO54" s="89">
        <f t="shared" si="22"/>
        <v>8</v>
      </c>
      <c r="BQ54" s="89">
        <f t="shared" si="23"/>
        <v>0</v>
      </c>
      <c r="BR54" s="89">
        <f t="shared" si="23"/>
        <v>0</v>
      </c>
      <c r="BS54" s="89">
        <f t="shared" si="23"/>
        <v>0</v>
      </c>
      <c r="BT54" s="89">
        <f t="shared" si="23"/>
        <v>0</v>
      </c>
      <c r="BU54" s="89">
        <f t="shared" si="24"/>
        <v>0</v>
      </c>
      <c r="BV54" s="89">
        <f t="shared" si="24"/>
        <v>0</v>
      </c>
      <c r="BW54" s="89">
        <f t="shared" si="24"/>
        <v>0</v>
      </c>
      <c r="BX54" s="89">
        <f t="shared" si="24"/>
        <v>0</v>
      </c>
      <c r="BY54" s="89">
        <f t="shared" si="25"/>
        <v>0</v>
      </c>
      <c r="BZ54" s="89">
        <f t="shared" si="25"/>
        <v>1</v>
      </c>
      <c r="CA54" s="89">
        <f t="shared" si="25"/>
        <v>1</v>
      </c>
      <c r="CB54" s="89">
        <f t="shared" si="25"/>
        <v>1</v>
      </c>
    </row>
    <row r="55" spans="2:80" x14ac:dyDescent="0.35">
      <c r="B55" s="145">
        <v>644</v>
      </c>
      <c r="C55" s="34"/>
      <c r="D55" s="145" t="s">
        <v>716</v>
      </c>
      <c r="E55" s="24" t="s">
        <v>718</v>
      </c>
      <c r="F55" s="25">
        <v>34230</v>
      </c>
      <c r="G55" s="146">
        <v>45228</v>
      </c>
      <c r="H55" s="35"/>
      <c r="I55" s="149"/>
      <c r="J55" s="149"/>
      <c r="K55" s="34">
        <v>40</v>
      </c>
      <c r="L55" s="117">
        <v>5020</v>
      </c>
      <c r="M55" s="26">
        <v>912</v>
      </c>
      <c r="N55" s="26" t="s">
        <v>44</v>
      </c>
      <c r="O55" s="26" t="str">
        <f>VLOOKUP(L55,CONTROL!$P$12:$Q$553,2,FALSE)</f>
        <v>Cambrers, barmans i similars</v>
      </c>
      <c r="P55" s="26"/>
      <c r="Q55" s="27" t="s">
        <v>38</v>
      </c>
      <c r="R55" s="27"/>
      <c r="S55" s="27"/>
      <c r="T55" s="27"/>
      <c r="U55" s="147">
        <v>1713</v>
      </c>
      <c r="V55" s="87">
        <f t="shared" si="12"/>
        <v>20556</v>
      </c>
      <c r="W55" s="87">
        <f t="shared" si="32"/>
        <v>20556</v>
      </c>
      <c r="X55" s="28"/>
      <c r="Y55" s="28">
        <v>129</v>
      </c>
      <c r="Z55" s="28">
        <v>879</v>
      </c>
      <c r="AA55" s="28">
        <v>0</v>
      </c>
      <c r="AB55" s="28">
        <v>97</v>
      </c>
      <c r="AC55" s="28">
        <v>0</v>
      </c>
      <c r="AD55" s="29">
        <f t="shared" si="34"/>
        <v>20556</v>
      </c>
      <c r="AE55" s="29">
        <f t="shared" si="35"/>
        <v>1008</v>
      </c>
      <c r="AF55" s="29">
        <f t="shared" si="36"/>
        <v>0</v>
      </c>
      <c r="AG55" s="30">
        <f t="shared" si="6"/>
        <v>20556</v>
      </c>
      <c r="AH55" s="30">
        <f t="shared" si="14"/>
        <v>1008</v>
      </c>
      <c r="AI55" s="30">
        <f t="shared" si="15"/>
        <v>0</v>
      </c>
      <c r="AJ55" s="31">
        <f t="shared" si="7"/>
        <v>32</v>
      </c>
      <c r="AK55" s="32" t="str">
        <f>IF(AJ55=0,"",IF(DADES!AJ55&gt;CONTROL!$C$7, CONTROL!$B$7,
IF(AND(DADES!AJ55&gt;=CONTROL!$C$4, DADES!AJ55&lt;=CONTROL!$D$4), CONTROL!$B$4,
IF(AND(DADES!AJ55&gt;=CONTROL!$C$5, DADES!AJ55&lt;=CONTROL!$D$5), CONTROL!$B$5,
IF(AND(DADES!AJ55&gt;=CONTROL!$C$6, DADES!AJ55&lt;=CONTROL!$D$6), CONTROL!$B$6,
CONTROL!$B$7)))))</f>
        <v>1_25 A 44</v>
      </c>
      <c r="AL55" s="33">
        <f t="shared" si="16"/>
        <v>21564</v>
      </c>
      <c r="AM55" s="33">
        <f t="shared" si="17"/>
        <v>21564</v>
      </c>
      <c r="AN55" s="32" t="str">
        <f>IF(AG55&gt;0,IF(DADES!AG55&gt;CONTROL!$H$6, CONTROL!$G$6,
IF(AND(DADES!AG55&gt;=CONTROL!$H$5, DADES!AG55&lt;=CONTROL!$I$5), CONTROL!$G$5,
IF(AND(DADES!AG55&gt;=CONTROL!$H$4, DADES!AG55&lt;=CONTROL!$I$4), CONTROL!$G$4,
"G_SALARI NO APLICABLE"))),"")</f>
        <v>0_De 17.367,96 a 34.735,92 euros</v>
      </c>
      <c r="AO55" s="32" t="str">
        <f t="shared" si="8"/>
        <v>NO</v>
      </c>
      <c r="AP55" s="86" t="str">
        <f t="shared" si="18"/>
        <v/>
      </c>
      <c r="AQ55" s="89">
        <f t="shared" si="33"/>
        <v>1</v>
      </c>
      <c r="AR55" s="89">
        <f t="shared" si="37"/>
        <v>1</v>
      </c>
      <c r="AS55" s="89">
        <f t="shared" si="37"/>
        <v>1</v>
      </c>
      <c r="AT55" s="89">
        <f t="shared" si="37"/>
        <v>1</v>
      </c>
      <c r="AU55" s="89">
        <f t="shared" si="37"/>
        <v>1</v>
      </c>
      <c r="AV55" s="89">
        <f t="shared" si="37"/>
        <v>1</v>
      </c>
      <c r="AW55" s="89">
        <f t="shared" si="37"/>
        <v>1</v>
      </c>
      <c r="AX55" s="89">
        <f t="shared" si="37"/>
        <v>1</v>
      </c>
      <c r="AY55" s="89">
        <f t="shared" si="37"/>
        <v>1</v>
      </c>
      <c r="AZ55" s="89">
        <f t="shared" si="37"/>
        <v>1</v>
      </c>
      <c r="BA55" s="89">
        <f t="shared" si="37"/>
        <v>1</v>
      </c>
      <c r="BB55" s="89">
        <f t="shared" si="37"/>
        <v>1</v>
      </c>
      <c r="BC55" s="89">
        <f t="shared" si="19"/>
        <v>0</v>
      </c>
      <c r="BD55" s="89">
        <f t="shared" si="20"/>
        <v>0</v>
      </c>
      <c r="BE55" s="89">
        <f t="shared" si="20"/>
        <v>0</v>
      </c>
      <c r="BF55" s="89">
        <f t="shared" si="20"/>
        <v>0</v>
      </c>
      <c r="BG55" s="89">
        <f t="shared" si="20"/>
        <v>0</v>
      </c>
      <c r="BH55" s="89">
        <f t="shared" si="21"/>
        <v>0</v>
      </c>
      <c r="BI55" s="89">
        <f t="shared" si="21"/>
        <v>0</v>
      </c>
      <c r="BJ55" s="89">
        <f t="shared" si="21"/>
        <v>0</v>
      </c>
      <c r="BK55" s="89">
        <f t="shared" si="21"/>
        <v>0</v>
      </c>
      <c r="BL55" s="89">
        <f t="shared" si="22"/>
        <v>0</v>
      </c>
      <c r="BM55" s="89">
        <f t="shared" si="22"/>
        <v>0</v>
      </c>
      <c r="BN55" s="89">
        <f t="shared" si="22"/>
        <v>0</v>
      </c>
      <c r="BO55" s="89">
        <f t="shared" si="22"/>
        <v>0</v>
      </c>
      <c r="BQ55" s="89">
        <f t="shared" si="23"/>
        <v>1</v>
      </c>
      <c r="BR55" s="89">
        <f t="shared" si="23"/>
        <v>1</v>
      </c>
      <c r="BS55" s="89">
        <f t="shared" si="23"/>
        <v>1</v>
      </c>
      <c r="BT55" s="89">
        <f t="shared" si="23"/>
        <v>1</v>
      </c>
      <c r="BU55" s="89">
        <f t="shared" si="24"/>
        <v>1</v>
      </c>
      <c r="BV55" s="89">
        <f t="shared" si="24"/>
        <v>1</v>
      </c>
      <c r="BW55" s="89">
        <f t="shared" si="24"/>
        <v>1</v>
      </c>
      <c r="BX55" s="89">
        <f t="shared" si="24"/>
        <v>1</v>
      </c>
      <c r="BY55" s="89">
        <f t="shared" si="25"/>
        <v>1</v>
      </c>
      <c r="BZ55" s="89">
        <f t="shared" si="25"/>
        <v>1</v>
      </c>
      <c r="CA55" s="89">
        <f t="shared" si="25"/>
        <v>1</v>
      </c>
      <c r="CB55" s="89">
        <f t="shared" si="25"/>
        <v>1</v>
      </c>
    </row>
    <row r="56" spans="2:80" x14ac:dyDescent="0.35">
      <c r="B56" s="145">
        <v>646</v>
      </c>
      <c r="C56" s="34"/>
      <c r="D56" s="145" t="s">
        <v>716</v>
      </c>
      <c r="E56" s="24" t="s">
        <v>718</v>
      </c>
      <c r="F56" s="25">
        <v>34444</v>
      </c>
      <c r="G56" s="146">
        <v>45221</v>
      </c>
      <c r="H56" s="35"/>
      <c r="I56" s="149"/>
      <c r="J56" s="149"/>
      <c r="K56" s="34">
        <v>40</v>
      </c>
      <c r="L56" s="117">
        <v>9121</v>
      </c>
      <c r="M56" s="26">
        <v>912</v>
      </c>
      <c r="N56" s="26" t="s">
        <v>44</v>
      </c>
      <c r="O56" s="26" t="str">
        <f>VLOOKUP(L56,CONTROL!$P$12:$Q$553,2,FALSE)</f>
        <v>Personal de neteja d'oficines, hotels (cambrers de planta) i establiments similars</v>
      </c>
      <c r="P56" s="26"/>
      <c r="Q56" s="27" t="s">
        <v>38</v>
      </c>
      <c r="R56" s="27"/>
      <c r="S56" s="27"/>
      <c r="T56" s="27"/>
      <c r="U56" s="147">
        <v>1512</v>
      </c>
      <c r="V56" s="87">
        <f t="shared" si="12"/>
        <v>18144</v>
      </c>
      <c r="W56" s="87">
        <f t="shared" si="32"/>
        <v>18144</v>
      </c>
      <c r="X56" s="28"/>
      <c r="Y56" s="28">
        <v>64</v>
      </c>
      <c r="Z56" s="28">
        <v>774</v>
      </c>
      <c r="AA56" s="28">
        <v>0</v>
      </c>
      <c r="AB56" s="28">
        <v>110</v>
      </c>
      <c r="AC56" s="28">
        <v>0</v>
      </c>
      <c r="AD56" s="29">
        <f t="shared" si="34"/>
        <v>18144</v>
      </c>
      <c r="AE56" s="29">
        <f t="shared" si="35"/>
        <v>838</v>
      </c>
      <c r="AF56" s="29">
        <f t="shared" si="36"/>
        <v>0</v>
      </c>
      <c r="AG56" s="30">
        <f t="shared" si="6"/>
        <v>18144</v>
      </c>
      <c r="AH56" s="30">
        <f t="shared" si="14"/>
        <v>838</v>
      </c>
      <c r="AI56" s="30">
        <f t="shared" si="15"/>
        <v>0</v>
      </c>
      <c r="AJ56" s="31">
        <f t="shared" si="7"/>
        <v>31</v>
      </c>
      <c r="AK56" s="32" t="str">
        <f>IF(AJ56=0,"",IF(DADES!AJ56&gt;CONTROL!$C$7, CONTROL!$B$7,
IF(AND(DADES!AJ56&gt;=CONTROL!$C$4, DADES!AJ56&lt;=CONTROL!$D$4), CONTROL!$B$4,
IF(AND(DADES!AJ56&gt;=CONTROL!$C$5, DADES!AJ56&lt;=CONTROL!$D$5), CONTROL!$B$5,
IF(AND(DADES!AJ56&gt;=CONTROL!$C$6, DADES!AJ56&lt;=CONTROL!$D$6), CONTROL!$B$6,
CONTROL!$B$7)))))</f>
        <v>1_25 A 44</v>
      </c>
      <c r="AL56" s="33">
        <f t="shared" si="16"/>
        <v>18982</v>
      </c>
      <c r="AM56" s="33">
        <f t="shared" si="17"/>
        <v>18982</v>
      </c>
      <c r="AN56" s="32" t="str">
        <f>IF(AG56&gt;0,IF(DADES!AG56&gt;CONTROL!$H$6, CONTROL!$G$6,
IF(AND(DADES!AG56&gt;=CONTROL!$H$5, DADES!AG56&lt;=CONTROL!$I$5), CONTROL!$G$5,
IF(AND(DADES!AG56&gt;=CONTROL!$H$4, DADES!AG56&lt;=CONTROL!$I$4), CONTROL!$G$4,
"G_SALARI NO APLICABLE"))),"")</f>
        <v>0_De 17.367,96 a 34.735,92 euros</v>
      </c>
      <c r="AO56" s="32" t="str">
        <f t="shared" si="8"/>
        <v>NO</v>
      </c>
      <c r="AP56" s="86" t="str">
        <f t="shared" si="18"/>
        <v/>
      </c>
      <c r="AQ56" s="89">
        <f t="shared" si="33"/>
        <v>1</v>
      </c>
      <c r="AR56" s="89">
        <f t="shared" si="37"/>
        <v>1</v>
      </c>
      <c r="AS56" s="89">
        <f t="shared" si="37"/>
        <v>1</v>
      </c>
      <c r="AT56" s="89">
        <f t="shared" si="37"/>
        <v>1</v>
      </c>
      <c r="AU56" s="89">
        <f t="shared" si="37"/>
        <v>1</v>
      </c>
      <c r="AV56" s="89">
        <f t="shared" si="37"/>
        <v>1</v>
      </c>
      <c r="AW56" s="89">
        <f t="shared" si="37"/>
        <v>1</v>
      </c>
      <c r="AX56" s="89">
        <f t="shared" si="37"/>
        <v>1</v>
      </c>
      <c r="AY56" s="89">
        <f t="shared" si="37"/>
        <v>1</v>
      </c>
      <c r="AZ56" s="89">
        <f t="shared" si="37"/>
        <v>1</v>
      </c>
      <c r="BA56" s="89">
        <f t="shared" si="37"/>
        <v>1</v>
      </c>
      <c r="BB56" s="89">
        <f t="shared" si="37"/>
        <v>1</v>
      </c>
      <c r="BC56" s="89">
        <f t="shared" si="19"/>
        <v>0</v>
      </c>
      <c r="BD56" s="89">
        <f t="shared" si="20"/>
        <v>0</v>
      </c>
      <c r="BE56" s="89">
        <f t="shared" si="20"/>
        <v>0</v>
      </c>
      <c r="BF56" s="89">
        <f t="shared" si="20"/>
        <v>0</v>
      </c>
      <c r="BG56" s="89">
        <f t="shared" si="20"/>
        <v>0</v>
      </c>
      <c r="BH56" s="89">
        <f t="shared" si="21"/>
        <v>0</v>
      </c>
      <c r="BI56" s="89">
        <f t="shared" si="21"/>
        <v>0</v>
      </c>
      <c r="BJ56" s="89">
        <f t="shared" si="21"/>
        <v>0</v>
      </c>
      <c r="BK56" s="89">
        <f t="shared" si="21"/>
        <v>0</v>
      </c>
      <c r="BL56" s="89">
        <f t="shared" si="22"/>
        <v>0</v>
      </c>
      <c r="BM56" s="89">
        <f t="shared" si="22"/>
        <v>0</v>
      </c>
      <c r="BN56" s="89">
        <f t="shared" si="22"/>
        <v>0</v>
      </c>
      <c r="BO56" s="89">
        <f t="shared" si="22"/>
        <v>0</v>
      </c>
      <c r="BQ56" s="89">
        <f t="shared" si="23"/>
        <v>1</v>
      </c>
      <c r="BR56" s="89">
        <f t="shared" si="23"/>
        <v>1</v>
      </c>
      <c r="BS56" s="89">
        <f t="shared" si="23"/>
        <v>1</v>
      </c>
      <c r="BT56" s="89">
        <f t="shared" si="23"/>
        <v>1</v>
      </c>
      <c r="BU56" s="89">
        <f t="shared" si="24"/>
        <v>1</v>
      </c>
      <c r="BV56" s="89">
        <f t="shared" si="24"/>
        <v>1</v>
      </c>
      <c r="BW56" s="89">
        <f t="shared" si="24"/>
        <v>1</v>
      </c>
      <c r="BX56" s="89">
        <f t="shared" si="24"/>
        <v>1</v>
      </c>
      <c r="BY56" s="89">
        <f t="shared" si="25"/>
        <v>1</v>
      </c>
      <c r="BZ56" s="89">
        <f t="shared" si="25"/>
        <v>1</v>
      </c>
      <c r="CA56" s="89">
        <f t="shared" si="25"/>
        <v>1</v>
      </c>
      <c r="CB56" s="89">
        <f t="shared" si="25"/>
        <v>1</v>
      </c>
    </row>
    <row r="57" spans="2:80" x14ac:dyDescent="0.35">
      <c r="B57" s="145">
        <v>651</v>
      </c>
      <c r="C57" s="34"/>
      <c r="D57" s="145" t="s">
        <v>717</v>
      </c>
      <c r="E57" s="24" t="s">
        <v>39</v>
      </c>
      <c r="F57" s="25">
        <v>35561</v>
      </c>
      <c r="G57" s="146">
        <v>45603</v>
      </c>
      <c r="H57" s="35">
        <v>45747</v>
      </c>
      <c r="I57" s="149"/>
      <c r="J57" s="149"/>
      <c r="K57" s="24">
        <v>10</v>
      </c>
      <c r="L57" s="117">
        <v>9121</v>
      </c>
      <c r="M57" s="26">
        <v>501</v>
      </c>
      <c r="N57" s="26" t="s">
        <v>41</v>
      </c>
      <c r="O57" s="26" t="str">
        <f>VLOOKUP(L57,CONTROL!$P$12:$Q$553,2,FALSE)</f>
        <v>Personal de neteja d'oficines, hotels (cambrers de planta) i establiments similars</v>
      </c>
      <c r="P57" s="26"/>
      <c r="Q57" s="27" t="s">
        <v>38</v>
      </c>
      <c r="R57" s="27"/>
      <c r="S57" s="27"/>
      <c r="T57" s="27"/>
      <c r="U57" s="147">
        <v>1774</v>
      </c>
      <c r="V57" s="87">
        <f t="shared" si="12"/>
        <v>5321.9999999999991</v>
      </c>
      <c r="W57" s="87">
        <f t="shared" si="32"/>
        <v>21288</v>
      </c>
      <c r="X57" s="28"/>
      <c r="Y57" s="28">
        <v>200</v>
      </c>
      <c r="Z57" s="28">
        <v>222</v>
      </c>
      <c r="AA57" s="28">
        <v>0</v>
      </c>
      <c r="AB57" s="28">
        <v>113</v>
      </c>
      <c r="AC57" s="28">
        <v>0</v>
      </c>
      <c r="AD57" s="29">
        <f t="shared" si="34"/>
        <v>5321.9999999999991</v>
      </c>
      <c r="AE57" s="29">
        <f t="shared" si="35"/>
        <v>422</v>
      </c>
      <c r="AF57" s="29">
        <f t="shared" si="36"/>
        <v>0</v>
      </c>
      <c r="AG57" s="30">
        <f t="shared" si="6"/>
        <v>21288</v>
      </c>
      <c r="AH57" s="30">
        <f t="shared" si="14"/>
        <v>422</v>
      </c>
      <c r="AI57" s="30">
        <f t="shared" si="15"/>
        <v>0</v>
      </c>
      <c r="AJ57" s="31">
        <f t="shared" si="7"/>
        <v>28</v>
      </c>
      <c r="AK57" s="32" t="str">
        <f>IF(AJ57=0,"",IF(DADES!AJ57&gt;CONTROL!$C$7, CONTROL!$B$7,
IF(AND(DADES!AJ57&gt;=CONTROL!$C$4, DADES!AJ57&lt;=CONTROL!$D$4), CONTROL!$B$4,
IF(AND(DADES!AJ57&gt;=CONTROL!$C$5, DADES!AJ57&lt;=CONTROL!$D$5), CONTROL!$B$5,
IF(AND(DADES!AJ57&gt;=CONTROL!$C$6, DADES!AJ57&lt;=CONTROL!$D$6), CONTROL!$B$6,
CONTROL!$B$7)))))</f>
        <v>1_25 A 44</v>
      </c>
      <c r="AL57" s="33">
        <f t="shared" si="16"/>
        <v>5743.9999999999991</v>
      </c>
      <c r="AM57" s="33">
        <f t="shared" si="17"/>
        <v>21710</v>
      </c>
      <c r="AN57" s="32" t="str">
        <f>IF(AG57&gt;0,IF(DADES!AG57&gt;CONTROL!$H$6, CONTROL!$G$6,
IF(AND(DADES!AG57&gt;=CONTROL!$H$5, DADES!AG57&lt;=CONTROL!$I$5), CONTROL!$G$5,
IF(AND(DADES!AG57&gt;=CONTROL!$H$4, DADES!AG57&lt;=CONTROL!$I$4), CONTROL!$G$4,
"G_SALARI NO APLICABLE"))),"")</f>
        <v>0_De 17.367,96 a 34.735,92 euros</v>
      </c>
      <c r="AO57" s="32" t="str">
        <f t="shared" si="8"/>
        <v>NO</v>
      </c>
      <c r="AP57" s="86"/>
      <c r="AQ57" s="89">
        <f t="shared" si="33"/>
        <v>1</v>
      </c>
      <c r="AR57" s="89">
        <f t="shared" si="37"/>
        <v>1</v>
      </c>
      <c r="AS57" s="89">
        <f t="shared" si="37"/>
        <v>1</v>
      </c>
      <c r="AT57" s="89">
        <f t="shared" si="37"/>
        <v>0</v>
      </c>
      <c r="AU57" s="89">
        <f t="shared" si="37"/>
        <v>0</v>
      </c>
      <c r="AV57" s="89">
        <f t="shared" si="37"/>
        <v>0</v>
      </c>
      <c r="AW57" s="89">
        <f t="shared" si="37"/>
        <v>0</v>
      </c>
      <c r="AX57" s="89">
        <f t="shared" si="37"/>
        <v>0</v>
      </c>
      <c r="AY57" s="89">
        <f t="shared" si="37"/>
        <v>0</v>
      </c>
      <c r="AZ57" s="89">
        <f t="shared" si="37"/>
        <v>0</v>
      </c>
      <c r="BA57" s="89">
        <f t="shared" si="37"/>
        <v>0</v>
      </c>
      <c r="BB57" s="89">
        <f t="shared" si="37"/>
        <v>0</v>
      </c>
      <c r="BC57" s="89">
        <f t="shared" si="19"/>
        <v>1</v>
      </c>
      <c r="BD57" s="89">
        <f t="shared" si="20"/>
        <v>0</v>
      </c>
      <c r="BE57" s="89">
        <f t="shared" si="20"/>
        <v>0</v>
      </c>
      <c r="BF57" s="89">
        <f t="shared" si="20"/>
        <v>0</v>
      </c>
      <c r="BG57" s="89">
        <f t="shared" si="20"/>
        <v>145</v>
      </c>
      <c r="BH57" s="89">
        <f t="shared" si="21"/>
        <v>120</v>
      </c>
      <c r="BI57" s="89">
        <f t="shared" si="21"/>
        <v>90</v>
      </c>
      <c r="BJ57" s="89">
        <f t="shared" si="21"/>
        <v>59</v>
      </c>
      <c r="BK57" s="89">
        <f t="shared" si="21"/>
        <v>28</v>
      </c>
      <c r="BL57" s="89">
        <f t="shared" si="22"/>
        <v>0</v>
      </c>
      <c r="BM57" s="89">
        <f t="shared" si="22"/>
        <v>0</v>
      </c>
      <c r="BN57" s="89">
        <f t="shared" si="22"/>
        <v>0</v>
      </c>
      <c r="BO57" s="89">
        <f t="shared" si="22"/>
        <v>0</v>
      </c>
      <c r="BQ57" s="89">
        <f t="shared" si="23"/>
        <v>1</v>
      </c>
      <c r="BR57" s="89">
        <f t="shared" si="23"/>
        <v>1</v>
      </c>
      <c r="BS57" s="89">
        <f t="shared" si="23"/>
        <v>1</v>
      </c>
      <c r="BT57" s="89">
        <f t="shared" si="23"/>
        <v>2</v>
      </c>
      <c r="BU57" s="89">
        <f t="shared" si="24"/>
        <v>1</v>
      </c>
      <c r="BV57" s="89">
        <f t="shared" si="24"/>
        <v>1</v>
      </c>
      <c r="BW57" s="89">
        <f t="shared" si="24"/>
        <v>1</v>
      </c>
      <c r="BX57" s="89">
        <f t="shared" si="24"/>
        <v>1</v>
      </c>
      <c r="BY57" s="89">
        <f t="shared" si="25"/>
        <v>0</v>
      </c>
      <c r="BZ57" s="89">
        <f t="shared" si="25"/>
        <v>0</v>
      </c>
      <c r="CA57" s="89">
        <f t="shared" si="25"/>
        <v>0</v>
      </c>
      <c r="CB57" s="89">
        <f t="shared" si="25"/>
        <v>0</v>
      </c>
    </row>
    <row r="58" spans="2:80" x14ac:dyDescent="0.35">
      <c r="B58" s="34"/>
      <c r="C58" s="34"/>
      <c r="D58" s="24"/>
      <c r="E58" s="34"/>
      <c r="F58" s="35"/>
      <c r="G58" s="35"/>
      <c r="H58" s="35"/>
      <c r="I58" s="149"/>
      <c r="J58" s="149"/>
      <c r="K58" s="34"/>
      <c r="L58" s="24"/>
      <c r="M58" s="26">
        <v>501</v>
      </c>
      <c r="N58" s="26" t="s">
        <v>41</v>
      </c>
      <c r="O58" s="26" t="e">
        <f>VLOOKUP(L58,CONTROL!$P$12:$Q$553,2,FALSE)</f>
        <v>#N/A</v>
      </c>
      <c r="P58" s="26"/>
      <c r="Q58" s="36"/>
      <c r="R58" s="27"/>
      <c r="S58" s="27"/>
      <c r="T58" s="27"/>
      <c r="U58" s="27"/>
      <c r="V58" s="87">
        <f t="shared" si="12"/>
        <v>0</v>
      </c>
      <c r="W58" s="87">
        <f t="shared" si="32"/>
        <v>0</v>
      </c>
      <c r="X58" s="28"/>
      <c r="Y58" s="37"/>
      <c r="Z58" s="37"/>
      <c r="AA58" s="37"/>
      <c r="AB58" s="28"/>
      <c r="AC58" s="37"/>
      <c r="AD58" s="29">
        <f t="shared" si="34"/>
        <v>0</v>
      </c>
      <c r="AE58" s="29">
        <f t="shared" si="35"/>
        <v>0</v>
      </c>
      <c r="AF58" s="29">
        <f t="shared" si="36"/>
        <v>0</v>
      </c>
      <c r="AG58" s="30">
        <f t="shared" si="6"/>
        <v>0</v>
      </c>
      <c r="AH58" s="30">
        <f t="shared" si="14"/>
        <v>0</v>
      </c>
      <c r="AI58" s="30">
        <f t="shared" si="15"/>
        <v>0</v>
      </c>
      <c r="AJ58" s="31">
        <f t="shared" si="7"/>
        <v>0</v>
      </c>
      <c r="AK58" s="32" t="str">
        <f>IF(AJ58=0,"",IF(DADES!AJ58&gt;CONTROL!$C$7, CONTROL!$B$7,
IF(AND(DADES!AJ58&gt;=CONTROL!$C$4, DADES!AJ58&lt;=CONTROL!$D$4), CONTROL!$B$4,
IF(AND(DADES!AJ58&gt;=CONTROL!$C$5, DADES!AJ58&lt;=CONTROL!$D$5), CONTROL!$B$5,
IF(AND(DADES!AJ58&gt;=CONTROL!$C$6, DADES!AJ58&lt;=CONTROL!$D$6), CONTROL!$B$6,
CONTROL!$B$7)))))</f>
        <v/>
      </c>
      <c r="AL58" s="33">
        <f t="shared" si="16"/>
        <v>0</v>
      </c>
      <c r="AM58" s="33">
        <f t="shared" si="17"/>
        <v>0</v>
      </c>
      <c r="AN58" s="32" t="str">
        <f>IF(AG58&gt;0,IF(DADES!AG58&gt;CONTROL!$H$6, CONTROL!$G$6,
IF(AND(DADES!AG58&gt;=CONTROL!$H$5, DADES!AG58&lt;=CONTROL!$I$5), CONTROL!$G$5,
IF(AND(DADES!AG58&gt;=CONTROL!$H$4, DADES!AG58&lt;=CONTROL!$I$4), CONTROL!$G$4,
"G_SALARI NO APLICABLE"))),"")</f>
        <v/>
      </c>
      <c r="AO58" s="32" t="str">
        <f t="shared" si="8"/>
        <v/>
      </c>
      <c r="AP58" s="86" t="str">
        <f t="shared" si="18"/>
        <v/>
      </c>
      <c r="AQ58" s="89" t="str">
        <f t="shared" si="33"/>
        <v/>
      </c>
      <c r="AR58" s="89" t="str">
        <f t="shared" si="37"/>
        <v/>
      </c>
      <c r="AS58" s="89" t="str">
        <f t="shared" si="37"/>
        <v/>
      </c>
      <c r="AT58" s="89" t="str">
        <f t="shared" si="37"/>
        <v/>
      </c>
      <c r="AU58" s="89" t="str">
        <f t="shared" si="37"/>
        <v/>
      </c>
      <c r="AV58" s="89" t="str">
        <f t="shared" si="37"/>
        <v/>
      </c>
      <c r="AW58" s="89" t="str">
        <f t="shared" si="37"/>
        <v/>
      </c>
      <c r="AX58" s="89" t="str">
        <f t="shared" si="37"/>
        <v/>
      </c>
      <c r="AY58" s="89" t="str">
        <f t="shared" si="37"/>
        <v/>
      </c>
      <c r="AZ58" s="89" t="str">
        <f t="shared" si="37"/>
        <v/>
      </c>
      <c r="BA58" s="89" t="str">
        <f t="shared" si="37"/>
        <v/>
      </c>
      <c r="BB58" s="89" t="str">
        <f t="shared" si="37"/>
        <v/>
      </c>
      <c r="BC58" s="89">
        <f t="shared" si="19"/>
        <v>0</v>
      </c>
      <c r="BD58" s="89">
        <f t="shared" si="20"/>
        <v>0</v>
      </c>
      <c r="BE58" s="89">
        <f t="shared" si="20"/>
        <v>0</v>
      </c>
      <c r="BF58" s="89">
        <f t="shared" si="20"/>
        <v>0</v>
      </c>
      <c r="BG58" s="89">
        <f t="shared" si="20"/>
        <v>0</v>
      </c>
      <c r="BH58" s="89">
        <f t="shared" si="21"/>
        <v>0</v>
      </c>
      <c r="BI58" s="89">
        <f t="shared" si="21"/>
        <v>0</v>
      </c>
      <c r="BJ58" s="89">
        <f t="shared" si="21"/>
        <v>0</v>
      </c>
      <c r="BK58" s="89">
        <f t="shared" si="21"/>
        <v>0</v>
      </c>
      <c r="BL58" s="89">
        <f t="shared" si="22"/>
        <v>0</v>
      </c>
      <c r="BM58" s="89">
        <f t="shared" si="22"/>
        <v>0</v>
      </c>
      <c r="BN58" s="89">
        <f t="shared" si="22"/>
        <v>0</v>
      </c>
      <c r="BO58" s="89">
        <f t="shared" si="22"/>
        <v>0</v>
      </c>
      <c r="BQ58" s="89" t="e">
        <f t="shared" si="23"/>
        <v>#VALUE!</v>
      </c>
      <c r="BR58" s="89" t="e">
        <f t="shared" si="23"/>
        <v>#VALUE!</v>
      </c>
      <c r="BS58" s="89" t="e">
        <f t="shared" si="23"/>
        <v>#VALUE!</v>
      </c>
      <c r="BT58" s="89" t="e">
        <f t="shared" si="23"/>
        <v>#VALUE!</v>
      </c>
      <c r="BU58" s="89" t="e">
        <f t="shared" si="24"/>
        <v>#VALUE!</v>
      </c>
      <c r="BV58" s="89" t="e">
        <f t="shared" si="24"/>
        <v>#VALUE!</v>
      </c>
      <c r="BW58" s="89" t="e">
        <f t="shared" si="24"/>
        <v>#VALUE!</v>
      </c>
      <c r="BX58" s="89" t="e">
        <f t="shared" si="24"/>
        <v>#VALUE!</v>
      </c>
      <c r="BY58" s="89" t="e">
        <f t="shared" si="25"/>
        <v>#VALUE!</v>
      </c>
      <c r="BZ58" s="89" t="e">
        <f t="shared" si="25"/>
        <v>#VALUE!</v>
      </c>
      <c r="CA58" s="89" t="e">
        <f t="shared" si="25"/>
        <v>#VALUE!</v>
      </c>
      <c r="CB58" s="89" t="e">
        <f t="shared" si="25"/>
        <v>#VALUE!</v>
      </c>
    </row>
    <row r="59" spans="2:80" x14ac:dyDescent="0.35">
      <c r="B59" s="34"/>
      <c r="C59" s="34"/>
      <c r="D59" s="24"/>
      <c r="E59" s="34"/>
      <c r="F59" s="35"/>
      <c r="G59" s="35"/>
      <c r="H59" s="35"/>
      <c r="I59" s="149"/>
      <c r="J59" s="149"/>
      <c r="K59" s="34"/>
      <c r="L59" s="24"/>
      <c r="M59" s="26">
        <v>501</v>
      </c>
      <c r="N59" s="26" t="s">
        <v>41</v>
      </c>
      <c r="O59" s="26" t="e">
        <f>VLOOKUP(L59,CONTROL!$P$12:$Q$553,2,FALSE)</f>
        <v>#N/A</v>
      </c>
      <c r="P59" s="26"/>
      <c r="Q59" s="36"/>
      <c r="R59" s="27"/>
      <c r="S59" s="27"/>
      <c r="T59" s="27"/>
      <c r="U59" s="27"/>
      <c r="V59" s="87">
        <f t="shared" si="12"/>
        <v>0</v>
      </c>
      <c r="W59" s="87">
        <f t="shared" si="32"/>
        <v>0</v>
      </c>
      <c r="X59" s="28"/>
      <c r="Y59" s="37"/>
      <c r="Z59" s="37"/>
      <c r="AA59" s="37"/>
      <c r="AB59" s="28"/>
      <c r="AC59" s="37"/>
      <c r="AD59" s="29">
        <f t="shared" si="34"/>
        <v>0</v>
      </c>
      <c r="AE59" s="29">
        <f t="shared" si="35"/>
        <v>0</v>
      </c>
      <c r="AF59" s="29">
        <f t="shared" si="36"/>
        <v>0</v>
      </c>
      <c r="AG59" s="30">
        <f t="shared" si="6"/>
        <v>0</v>
      </c>
      <c r="AH59" s="30">
        <f t="shared" si="14"/>
        <v>0</v>
      </c>
      <c r="AI59" s="30">
        <f t="shared" si="15"/>
        <v>0</v>
      </c>
      <c r="AJ59" s="31">
        <f t="shared" si="7"/>
        <v>0</v>
      </c>
      <c r="AK59" s="32" t="str">
        <f>IF(AJ59=0,"",IF(DADES!AJ59&gt;CONTROL!$C$7, CONTROL!$B$7,
IF(AND(DADES!AJ59&gt;=CONTROL!$C$4, DADES!AJ59&lt;=CONTROL!$D$4), CONTROL!$B$4,
IF(AND(DADES!AJ59&gt;=CONTROL!$C$5, DADES!AJ59&lt;=CONTROL!$D$5), CONTROL!$B$5,
IF(AND(DADES!AJ59&gt;=CONTROL!$C$6, DADES!AJ59&lt;=CONTROL!$D$6), CONTROL!$B$6,
CONTROL!$B$7)))))</f>
        <v/>
      </c>
      <c r="AL59" s="33">
        <f t="shared" si="16"/>
        <v>0</v>
      </c>
      <c r="AM59" s="33">
        <f t="shared" si="17"/>
        <v>0</v>
      </c>
      <c r="AN59" s="32" t="str">
        <f>IF(AG59&gt;0,IF(DADES!AG59&gt;CONTROL!$H$6, CONTROL!$G$6,
IF(AND(DADES!AG59&gt;=CONTROL!$H$5, DADES!AG59&lt;=CONTROL!$I$5), CONTROL!$G$5,
IF(AND(DADES!AG59&gt;=CONTROL!$H$4, DADES!AG59&lt;=CONTROL!$I$4), CONTROL!$G$4,
"G_SALARI NO APLICABLE"))),"")</f>
        <v/>
      </c>
      <c r="AO59" s="32" t="str">
        <f t="shared" si="8"/>
        <v/>
      </c>
      <c r="AP59" s="86" t="str">
        <f t="shared" si="18"/>
        <v/>
      </c>
      <c r="AQ59" s="89" t="str">
        <f t="shared" si="33"/>
        <v/>
      </c>
      <c r="AR59" s="89" t="str">
        <f t="shared" si="37"/>
        <v/>
      </c>
      <c r="AS59" s="89" t="str">
        <f t="shared" si="37"/>
        <v/>
      </c>
      <c r="AT59" s="89" t="str">
        <f t="shared" si="37"/>
        <v/>
      </c>
      <c r="AU59" s="89" t="str">
        <f t="shared" si="37"/>
        <v/>
      </c>
      <c r="AV59" s="89" t="str">
        <f t="shared" si="37"/>
        <v/>
      </c>
      <c r="AW59" s="89" t="str">
        <f t="shared" si="37"/>
        <v/>
      </c>
      <c r="AX59" s="89" t="str">
        <f t="shared" si="37"/>
        <v/>
      </c>
      <c r="AY59" s="89" t="str">
        <f t="shared" si="37"/>
        <v/>
      </c>
      <c r="AZ59" s="89" t="str">
        <f t="shared" si="37"/>
        <v/>
      </c>
      <c r="BA59" s="89" t="str">
        <f t="shared" si="37"/>
        <v/>
      </c>
      <c r="BB59" s="89" t="str">
        <f t="shared" si="37"/>
        <v/>
      </c>
      <c r="BC59" s="89">
        <f t="shared" si="19"/>
        <v>0</v>
      </c>
      <c r="BD59" s="89">
        <f t="shared" si="20"/>
        <v>0</v>
      </c>
      <c r="BE59" s="89">
        <f t="shared" si="20"/>
        <v>0</v>
      </c>
      <c r="BF59" s="89">
        <f t="shared" si="20"/>
        <v>0</v>
      </c>
      <c r="BG59" s="89">
        <f t="shared" si="20"/>
        <v>0</v>
      </c>
      <c r="BH59" s="89">
        <f t="shared" si="21"/>
        <v>0</v>
      </c>
      <c r="BI59" s="89">
        <f t="shared" si="21"/>
        <v>0</v>
      </c>
      <c r="BJ59" s="89">
        <f t="shared" si="21"/>
        <v>0</v>
      </c>
      <c r="BK59" s="89">
        <f t="shared" si="21"/>
        <v>0</v>
      </c>
      <c r="BL59" s="89">
        <f t="shared" si="22"/>
        <v>0</v>
      </c>
      <c r="BM59" s="89">
        <f t="shared" si="22"/>
        <v>0</v>
      </c>
      <c r="BN59" s="89">
        <f t="shared" si="22"/>
        <v>0</v>
      </c>
      <c r="BO59" s="89">
        <f t="shared" si="22"/>
        <v>0</v>
      </c>
      <c r="BQ59" s="89" t="e">
        <f t="shared" si="23"/>
        <v>#VALUE!</v>
      </c>
      <c r="BR59" s="89" t="e">
        <f t="shared" si="23"/>
        <v>#VALUE!</v>
      </c>
      <c r="BS59" s="89" t="e">
        <f t="shared" si="23"/>
        <v>#VALUE!</v>
      </c>
      <c r="BT59" s="89" t="e">
        <f t="shared" si="23"/>
        <v>#VALUE!</v>
      </c>
      <c r="BU59" s="89" t="e">
        <f t="shared" si="24"/>
        <v>#VALUE!</v>
      </c>
      <c r="BV59" s="89" t="e">
        <f t="shared" si="24"/>
        <v>#VALUE!</v>
      </c>
      <c r="BW59" s="89" t="e">
        <f t="shared" si="24"/>
        <v>#VALUE!</v>
      </c>
      <c r="BX59" s="89" t="e">
        <f t="shared" si="24"/>
        <v>#VALUE!</v>
      </c>
      <c r="BY59" s="89" t="e">
        <f t="shared" si="25"/>
        <v>#VALUE!</v>
      </c>
      <c r="BZ59" s="89" t="e">
        <f t="shared" si="25"/>
        <v>#VALUE!</v>
      </c>
      <c r="CA59" s="89" t="e">
        <f t="shared" si="25"/>
        <v>#VALUE!</v>
      </c>
      <c r="CB59" s="89" t="e">
        <f t="shared" si="25"/>
        <v>#VALUE!</v>
      </c>
    </row>
    <row r="60" spans="2:80" x14ac:dyDescent="0.35">
      <c r="B60" s="34"/>
      <c r="C60" s="34"/>
      <c r="D60" s="24"/>
      <c r="E60" s="34"/>
      <c r="F60" s="35"/>
      <c r="G60" s="35"/>
      <c r="H60" s="35"/>
      <c r="I60" s="149"/>
      <c r="J60" s="149"/>
      <c r="K60" s="34"/>
      <c r="L60" s="24"/>
      <c r="M60" s="26">
        <v>502</v>
      </c>
      <c r="N60" s="26" t="s">
        <v>41</v>
      </c>
      <c r="O60" s="26" t="e">
        <f>VLOOKUP(L60,CONTROL!$P$12:$Q$553,2,FALSE)</f>
        <v>#N/A</v>
      </c>
      <c r="P60" s="26"/>
      <c r="Q60" s="36"/>
      <c r="R60" s="27"/>
      <c r="S60" s="27"/>
      <c r="T60" s="27"/>
      <c r="U60" s="27"/>
      <c r="V60" s="87">
        <f t="shared" si="12"/>
        <v>0</v>
      </c>
      <c r="W60" s="87">
        <f t="shared" si="32"/>
        <v>0</v>
      </c>
      <c r="X60" s="28"/>
      <c r="Y60" s="37"/>
      <c r="Z60" s="37"/>
      <c r="AA60" s="37"/>
      <c r="AB60" s="28"/>
      <c r="AC60" s="37"/>
      <c r="AD60" s="29">
        <f t="shared" si="34"/>
        <v>0</v>
      </c>
      <c r="AE60" s="29">
        <f t="shared" si="35"/>
        <v>0</v>
      </c>
      <c r="AF60" s="29">
        <f t="shared" si="36"/>
        <v>0</v>
      </c>
      <c r="AG60" s="30">
        <f t="shared" si="6"/>
        <v>0</v>
      </c>
      <c r="AH60" s="30">
        <f t="shared" si="14"/>
        <v>0</v>
      </c>
      <c r="AI60" s="30">
        <f t="shared" si="15"/>
        <v>0</v>
      </c>
      <c r="AJ60" s="31">
        <f t="shared" si="7"/>
        <v>0</v>
      </c>
      <c r="AK60" s="32" t="str">
        <f>IF(AJ60=0,"",IF(DADES!AJ60&gt;CONTROL!$C$7, CONTROL!$B$7,
IF(AND(DADES!AJ60&gt;=CONTROL!$C$4, DADES!AJ60&lt;=CONTROL!$D$4), CONTROL!$B$4,
IF(AND(DADES!AJ60&gt;=CONTROL!$C$5, DADES!AJ60&lt;=CONTROL!$D$5), CONTROL!$B$5,
IF(AND(DADES!AJ60&gt;=CONTROL!$C$6, DADES!AJ60&lt;=CONTROL!$D$6), CONTROL!$B$6,
CONTROL!$B$7)))))</f>
        <v/>
      </c>
      <c r="AL60" s="33">
        <f t="shared" si="16"/>
        <v>0</v>
      </c>
      <c r="AM60" s="33">
        <f t="shared" si="17"/>
        <v>0</v>
      </c>
      <c r="AN60" s="32" t="str">
        <f>IF(AG60&gt;0,IF(DADES!AG60&gt;CONTROL!$H$6, CONTROL!$G$6,
IF(AND(DADES!AG60&gt;=CONTROL!$H$5, DADES!AG60&lt;=CONTROL!$I$5), CONTROL!$G$5,
IF(AND(DADES!AG60&gt;=CONTROL!$H$4, DADES!AG60&lt;=CONTROL!$I$4), CONTROL!$G$4,
"G_SALARI NO APLICABLE"))),"")</f>
        <v/>
      </c>
      <c r="AO60" s="32" t="str">
        <f t="shared" si="8"/>
        <v/>
      </c>
      <c r="AP60" s="86" t="str">
        <f t="shared" si="18"/>
        <v/>
      </c>
      <c r="AQ60" s="89" t="str">
        <f t="shared" si="33"/>
        <v/>
      </c>
      <c r="AR60" s="89" t="str">
        <f t="shared" si="37"/>
        <v/>
      </c>
      <c r="AS60" s="89" t="str">
        <f t="shared" si="37"/>
        <v/>
      </c>
      <c r="AT60" s="89" t="str">
        <f t="shared" si="37"/>
        <v/>
      </c>
      <c r="AU60" s="89" t="str">
        <f t="shared" si="37"/>
        <v/>
      </c>
      <c r="AV60" s="89" t="str">
        <f t="shared" si="37"/>
        <v/>
      </c>
      <c r="AW60" s="89" t="str">
        <f t="shared" si="37"/>
        <v/>
      </c>
      <c r="AX60" s="89" t="str">
        <f t="shared" si="37"/>
        <v/>
      </c>
      <c r="AY60" s="89" t="str">
        <f t="shared" si="37"/>
        <v/>
      </c>
      <c r="AZ60" s="89" t="str">
        <f t="shared" si="37"/>
        <v/>
      </c>
      <c r="BA60" s="89" t="str">
        <f t="shared" si="37"/>
        <v/>
      </c>
      <c r="BB60" s="89" t="str">
        <f t="shared" si="37"/>
        <v/>
      </c>
      <c r="BC60" s="89">
        <f t="shared" si="19"/>
        <v>0</v>
      </c>
      <c r="BD60" s="89">
        <f t="shared" si="20"/>
        <v>0</v>
      </c>
      <c r="BE60" s="89">
        <f t="shared" si="20"/>
        <v>0</v>
      </c>
      <c r="BF60" s="89">
        <f t="shared" si="20"/>
        <v>0</v>
      </c>
      <c r="BG60" s="89">
        <f t="shared" si="20"/>
        <v>0</v>
      </c>
      <c r="BH60" s="89">
        <f t="shared" si="21"/>
        <v>0</v>
      </c>
      <c r="BI60" s="89">
        <f t="shared" si="21"/>
        <v>0</v>
      </c>
      <c r="BJ60" s="89">
        <f t="shared" si="21"/>
        <v>0</v>
      </c>
      <c r="BK60" s="89">
        <f t="shared" si="21"/>
        <v>0</v>
      </c>
      <c r="BL60" s="89">
        <f t="shared" si="22"/>
        <v>0</v>
      </c>
      <c r="BM60" s="89">
        <f t="shared" si="22"/>
        <v>0</v>
      </c>
      <c r="BN60" s="89">
        <f t="shared" si="22"/>
        <v>0</v>
      </c>
      <c r="BO60" s="89">
        <f t="shared" si="22"/>
        <v>0</v>
      </c>
      <c r="BQ60" s="89" t="e">
        <f t="shared" si="23"/>
        <v>#VALUE!</v>
      </c>
      <c r="BR60" s="89" t="e">
        <f t="shared" si="23"/>
        <v>#VALUE!</v>
      </c>
      <c r="BS60" s="89" t="e">
        <f t="shared" si="23"/>
        <v>#VALUE!</v>
      </c>
      <c r="BT60" s="89" t="e">
        <f t="shared" si="23"/>
        <v>#VALUE!</v>
      </c>
      <c r="BU60" s="89" t="e">
        <f t="shared" si="24"/>
        <v>#VALUE!</v>
      </c>
      <c r="BV60" s="89" t="e">
        <f t="shared" si="24"/>
        <v>#VALUE!</v>
      </c>
      <c r="BW60" s="89" t="e">
        <f t="shared" si="24"/>
        <v>#VALUE!</v>
      </c>
      <c r="BX60" s="89" t="e">
        <f t="shared" si="24"/>
        <v>#VALUE!</v>
      </c>
      <c r="BY60" s="89" t="e">
        <f t="shared" si="25"/>
        <v>#VALUE!</v>
      </c>
      <c r="BZ60" s="89" t="e">
        <f t="shared" si="25"/>
        <v>#VALUE!</v>
      </c>
      <c r="CA60" s="89" t="e">
        <f t="shared" si="25"/>
        <v>#VALUE!</v>
      </c>
      <c r="CB60" s="89" t="e">
        <f t="shared" si="25"/>
        <v>#VALUE!</v>
      </c>
    </row>
    <row r="61" spans="2:80" x14ac:dyDescent="0.35">
      <c r="B61" s="34"/>
      <c r="C61" s="34"/>
      <c r="D61" s="24"/>
      <c r="E61" s="34"/>
      <c r="F61" s="35"/>
      <c r="G61" s="35"/>
      <c r="H61" s="35"/>
      <c r="I61" s="149"/>
      <c r="J61" s="149"/>
      <c r="K61" s="34"/>
      <c r="L61" s="24"/>
      <c r="M61" s="26">
        <v>502</v>
      </c>
      <c r="N61" s="26" t="s">
        <v>41</v>
      </c>
      <c r="O61" s="26" t="e">
        <f>VLOOKUP(L61,CONTROL!$P$12:$Q$553,2,FALSE)</f>
        <v>#N/A</v>
      </c>
      <c r="P61" s="26"/>
      <c r="Q61" s="36"/>
      <c r="R61" s="27"/>
      <c r="S61" s="27"/>
      <c r="T61" s="27"/>
      <c r="U61" s="27"/>
      <c r="V61" s="87">
        <f t="shared" si="12"/>
        <v>0</v>
      </c>
      <c r="W61" s="87">
        <f t="shared" si="32"/>
        <v>0</v>
      </c>
      <c r="X61" s="28"/>
      <c r="Y61" s="37"/>
      <c r="Z61" s="37"/>
      <c r="AA61" s="37"/>
      <c r="AB61" s="28"/>
      <c r="AC61" s="37"/>
      <c r="AD61" s="29">
        <f t="shared" si="34"/>
        <v>0</v>
      </c>
      <c r="AE61" s="29">
        <f t="shared" si="35"/>
        <v>0</v>
      </c>
      <c r="AF61" s="29">
        <f t="shared" si="36"/>
        <v>0</v>
      </c>
      <c r="AG61" s="30">
        <f t="shared" si="6"/>
        <v>0</v>
      </c>
      <c r="AH61" s="30">
        <f t="shared" si="14"/>
        <v>0</v>
      </c>
      <c r="AI61" s="30">
        <f t="shared" si="15"/>
        <v>0</v>
      </c>
      <c r="AJ61" s="31">
        <f t="shared" si="7"/>
        <v>0</v>
      </c>
      <c r="AK61" s="32" t="str">
        <f>IF(AJ61=0,"",IF(DADES!AJ61&gt;CONTROL!$C$7, CONTROL!$B$7,
IF(AND(DADES!AJ61&gt;=CONTROL!$C$4, DADES!AJ61&lt;=CONTROL!$D$4), CONTROL!$B$4,
IF(AND(DADES!AJ61&gt;=CONTROL!$C$5, DADES!AJ61&lt;=CONTROL!$D$5), CONTROL!$B$5,
IF(AND(DADES!AJ61&gt;=CONTROL!$C$6, DADES!AJ61&lt;=CONTROL!$D$6), CONTROL!$B$6,
CONTROL!$B$7)))))</f>
        <v/>
      </c>
      <c r="AL61" s="33">
        <f t="shared" si="16"/>
        <v>0</v>
      </c>
      <c r="AM61" s="33">
        <f t="shared" si="17"/>
        <v>0</v>
      </c>
      <c r="AN61" s="32" t="str">
        <f>IF(AG61&gt;0,IF(DADES!AG61&gt;CONTROL!$H$6, CONTROL!$G$6,
IF(AND(DADES!AG61&gt;=CONTROL!$H$5, DADES!AG61&lt;=CONTROL!$I$5), CONTROL!$G$5,
IF(AND(DADES!AG61&gt;=CONTROL!$H$4, DADES!AG61&lt;=CONTROL!$I$4), CONTROL!$G$4,
"G_SALARI NO APLICABLE"))),"")</f>
        <v/>
      </c>
      <c r="AO61" s="32" t="str">
        <f t="shared" si="8"/>
        <v/>
      </c>
      <c r="AP61" s="86" t="str">
        <f t="shared" si="18"/>
        <v/>
      </c>
      <c r="AQ61" s="89" t="str">
        <f t="shared" si="33"/>
        <v/>
      </c>
      <c r="AR61" s="89" t="str">
        <f t="shared" si="37"/>
        <v/>
      </c>
      <c r="AS61" s="89" t="str">
        <f t="shared" si="37"/>
        <v/>
      </c>
      <c r="AT61" s="89" t="str">
        <f t="shared" si="37"/>
        <v/>
      </c>
      <c r="AU61" s="89" t="str">
        <f t="shared" si="37"/>
        <v/>
      </c>
      <c r="AV61" s="89" t="str">
        <f t="shared" si="37"/>
        <v/>
      </c>
      <c r="AW61" s="89" t="str">
        <f t="shared" si="37"/>
        <v/>
      </c>
      <c r="AX61" s="89" t="str">
        <f t="shared" si="37"/>
        <v/>
      </c>
      <c r="AY61" s="89" t="str">
        <f t="shared" si="37"/>
        <v/>
      </c>
      <c r="AZ61" s="89" t="str">
        <f t="shared" si="37"/>
        <v/>
      </c>
      <c r="BA61" s="89" t="str">
        <f t="shared" si="37"/>
        <v/>
      </c>
      <c r="BB61" s="89" t="str">
        <f t="shared" si="37"/>
        <v/>
      </c>
      <c r="BC61" s="89">
        <f t="shared" si="19"/>
        <v>0</v>
      </c>
      <c r="BD61" s="89">
        <f t="shared" si="20"/>
        <v>0</v>
      </c>
      <c r="BE61" s="89">
        <f t="shared" si="20"/>
        <v>0</v>
      </c>
      <c r="BF61" s="89">
        <f t="shared" si="20"/>
        <v>0</v>
      </c>
      <c r="BG61" s="89">
        <f t="shared" si="20"/>
        <v>0</v>
      </c>
      <c r="BH61" s="89">
        <f t="shared" si="21"/>
        <v>0</v>
      </c>
      <c r="BI61" s="89">
        <f t="shared" si="21"/>
        <v>0</v>
      </c>
      <c r="BJ61" s="89">
        <f t="shared" si="21"/>
        <v>0</v>
      </c>
      <c r="BK61" s="89">
        <f t="shared" si="21"/>
        <v>0</v>
      </c>
      <c r="BL61" s="89">
        <f t="shared" si="22"/>
        <v>0</v>
      </c>
      <c r="BM61" s="89">
        <f t="shared" si="22"/>
        <v>0</v>
      </c>
      <c r="BN61" s="89">
        <f t="shared" si="22"/>
        <v>0</v>
      </c>
      <c r="BO61" s="89">
        <f t="shared" si="22"/>
        <v>0</v>
      </c>
      <c r="BQ61" s="89" t="e">
        <f t="shared" si="23"/>
        <v>#VALUE!</v>
      </c>
      <c r="BR61" s="89" t="e">
        <f t="shared" si="23"/>
        <v>#VALUE!</v>
      </c>
      <c r="BS61" s="89" t="e">
        <f t="shared" si="23"/>
        <v>#VALUE!</v>
      </c>
      <c r="BT61" s="89" t="e">
        <f t="shared" si="23"/>
        <v>#VALUE!</v>
      </c>
      <c r="BU61" s="89" t="e">
        <f t="shared" si="24"/>
        <v>#VALUE!</v>
      </c>
      <c r="BV61" s="89" t="e">
        <f t="shared" si="24"/>
        <v>#VALUE!</v>
      </c>
      <c r="BW61" s="89" t="e">
        <f t="shared" si="24"/>
        <v>#VALUE!</v>
      </c>
      <c r="BX61" s="89" t="e">
        <f t="shared" si="24"/>
        <v>#VALUE!</v>
      </c>
      <c r="BY61" s="89" t="e">
        <f t="shared" si="25"/>
        <v>#VALUE!</v>
      </c>
      <c r="BZ61" s="89" t="e">
        <f t="shared" si="25"/>
        <v>#VALUE!</v>
      </c>
      <c r="CA61" s="89" t="e">
        <f t="shared" si="25"/>
        <v>#VALUE!</v>
      </c>
      <c r="CB61" s="89" t="e">
        <f t="shared" si="25"/>
        <v>#VALUE!</v>
      </c>
    </row>
    <row r="62" spans="2:80" x14ac:dyDescent="0.35">
      <c r="B62" s="34"/>
      <c r="C62" s="34"/>
      <c r="D62" s="24"/>
      <c r="E62" s="34"/>
      <c r="F62" s="35"/>
      <c r="G62" s="35"/>
      <c r="H62" s="35"/>
      <c r="I62" s="149"/>
      <c r="J62" s="149"/>
      <c r="K62" s="34"/>
      <c r="L62" s="24"/>
      <c r="M62" s="26">
        <v>501</v>
      </c>
      <c r="N62" s="26" t="s">
        <v>41</v>
      </c>
      <c r="O62" s="26" t="e">
        <f>VLOOKUP(L62,CONTROL!$P$12:$Q$553,2,FALSE)</f>
        <v>#N/A</v>
      </c>
      <c r="P62" s="26"/>
      <c r="Q62" s="36"/>
      <c r="R62" s="27"/>
      <c r="S62" s="27"/>
      <c r="T62" s="27"/>
      <c r="U62" s="27"/>
      <c r="V62" s="87">
        <f t="shared" si="12"/>
        <v>0</v>
      </c>
      <c r="W62" s="87">
        <f t="shared" si="32"/>
        <v>0</v>
      </c>
      <c r="X62" s="28"/>
      <c r="Y62" s="37"/>
      <c r="Z62" s="37"/>
      <c r="AA62" s="37"/>
      <c r="AB62" s="28"/>
      <c r="AC62" s="37"/>
      <c r="AD62" s="29">
        <f t="shared" si="34"/>
        <v>0</v>
      </c>
      <c r="AE62" s="29">
        <f t="shared" si="35"/>
        <v>0</v>
      </c>
      <c r="AF62" s="29">
        <f t="shared" si="36"/>
        <v>0</v>
      </c>
      <c r="AG62" s="30">
        <f t="shared" si="6"/>
        <v>0</v>
      </c>
      <c r="AH62" s="30">
        <f t="shared" si="14"/>
        <v>0</v>
      </c>
      <c r="AI62" s="30">
        <f t="shared" si="15"/>
        <v>0</v>
      </c>
      <c r="AJ62" s="31">
        <f t="shared" si="7"/>
        <v>0</v>
      </c>
      <c r="AK62" s="32" t="str">
        <f>IF(AJ62=0,"",IF(DADES!AJ62&gt;CONTROL!$C$7, CONTROL!$B$7,
IF(AND(DADES!AJ62&gt;=CONTROL!$C$4, DADES!AJ62&lt;=CONTROL!$D$4), CONTROL!$B$4,
IF(AND(DADES!AJ62&gt;=CONTROL!$C$5, DADES!AJ62&lt;=CONTROL!$D$5), CONTROL!$B$5,
IF(AND(DADES!AJ62&gt;=CONTROL!$C$6, DADES!AJ62&lt;=CONTROL!$D$6), CONTROL!$B$6,
CONTROL!$B$7)))))</f>
        <v/>
      </c>
      <c r="AL62" s="33">
        <f t="shared" si="16"/>
        <v>0</v>
      </c>
      <c r="AM62" s="33">
        <f t="shared" si="17"/>
        <v>0</v>
      </c>
      <c r="AN62" s="32" t="str">
        <f>IF(AG62&gt;0,IF(DADES!AG62&gt;CONTROL!$H$6, CONTROL!$G$6,
IF(AND(DADES!AG62&gt;=CONTROL!$H$5, DADES!AG62&lt;=CONTROL!$I$5), CONTROL!$G$5,
IF(AND(DADES!AG62&gt;=CONTROL!$H$4, DADES!AG62&lt;=CONTROL!$I$4), CONTROL!$G$4,
"G_SALARI NO APLICABLE"))),"")</f>
        <v/>
      </c>
      <c r="AO62" s="32" t="str">
        <f t="shared" si="8"/>
        <v/>
      </c>
      <c r="AP62" s="86" t="str">
        <f t="shared" si="18"/>
        <v/>
      </c>
      <c r="AQ62" s="89" t="str">
        <f t="shared" si="33"/>
        <v/>
      </c>
      <c r="AR62" s="89" t="str">
        <f t="shared" si="37"/>
        <v/>
      </c>
      <c r="AS62" s="89" t="str">
        <f t="shared" si="37"/>
        <v/>
      </c>
      <c r="AT62" s="89" t="str">
        <f t="shared" si="37"/>
        <v/>
      </c>
      <c r="AU62" s="89" t="str">
        <f t="shared" si="37"/>
        <v/>
      </c>
      <c r="AV62" s="89" t="str">
        <f t="shared" si="37"/>
        <v/>
      </c>
      <c r="AW62" s="89" t="str">
        <f t="shared" si="37"/>
        <v/>
      </c>
      <c r="AX62" s="89" t="str">
        <f t="shared" si="37"/>
        <v/>
      </c>
      <c r="AY62" s="89" t="str">
        <f t="shared" si="37"/>
        <v/>
      </c>
      <c r="AZ62" s="89" t="str">
        <f t="shared" si="37"/>
        <v/>
      </c>
      <c r="BA62" s="89" t="str">
        <f t="shared" si="37"/>
        <v/>
      </c>
      <c r="BB62" s="89" t="str">
        <f t="shared" si="37"/>
        <v/>
      </c>
      <c r="BC62" s="89">
        <f t="shared" si="19"/>
        <v>0</v>
      </c>
      <c r="BD62" s="89">
        <f t="shared" si="20"/>
        <v>0</v>
      </c>
      <c r="BE62" s="89">
        <f t="shared" si="20"/>
        <v>0</v>
      </c>
      <c r="BF62" s="89">
        <f t="shared" si="20"/>
        <v>0</v>
      </c>
      <c r="BG62" s="89">
        <f t="shared" si="20"/>
        <v>0</v>
      </c>
      <c r="BH62" s="89">
        <f t="shared" si="21"/>
        <v>0</v>
      </c>
      <c r="BI62" s="89">
        <f t="shared" si="21"/>
        <v>0</v>
      </c>
      <c r="BJ62" s="89">
        <f t="shared" si="21"/>
        <v>0</v>
      </c>
      <c r="BK62" s="89">
        <f t="shared" si="21"/>
        <v>0</v>
      </c>
      <c r="BL62" s="89">
        <f t="shared" si="22"/>
        <v>0</v>
      </c>
      <c r="BM62" s="89">
        <f t="shared" si="22"/>
        <v>0</v>
      </c>
      <c r="BN62" s="89">
        <f t="shared" si="22"/>
        <v>0</v>
      </c>
      <c r="BO62" s="89">
        <f t="shared" si="22"/>
        <v>0</v>
      </c>
      <c r="BQ62" s="89" t="e">
        <f t="shared" si="23"/>
        <v>#VALUE!</v>
      </c>
      <c r="BR62" s="89" t="e">
        <f t="shared" si="23"/>
        <v>#VALUE!</v>
      </c>
      <c r="BS62" s="89" t="e">
        <f t="shared" si="23"/>
        <v>#VALUE!</v>
      </c>
      <c r="BT62" s="89" t="e">
        <f t="shared" si="23"/>
        <v>#VALUE!</v>
      </c>
      <c r="BU62" s="89" t="e">
        <f t="shared" si="24"/>
        <v>#VALUE!</v>
      </c>
      <c r="BV62" s="89" t="e">
        <f t="shared" si="24"/>
        <v>#VALUE!</v>
      </c>
      <c r="BW62" s="89" t="e">
        <f t="shared" si="24"/>
        <v>#VALUE!</v>
      </c>
      <c r="BX62" s="89" t="e">
        <f t="shared" si="24"/>
        <v>#VALUE!</v>
      </c>
      <c r="BY62" s="89" t="e">
        <f t="shared" si="25"/>
        <v>#VALUE!</v>
      </c>
      <c r="BZ62" s="89" t="e">
        <f t="shared" si="25"/>
        <v>#VALUE!</v>
      </c>
      <c r="CA62" s="89" t="e">
        <f t="shared" si="25"/>
        <v>#VALUE!</v>
      </c>
      <c r="CB62" s="89" t="e">
        <f t="shared" si="25"/>
        <v>#VALUE!</v>
      </c>
    </row>
    <row r="63" spans="2:80" x14ac:dyDescent="0.35">
      <c r="B63" s="34"/>
      <c r="C63" s="34"/>
      <c r="D63" s="24"/>
      <c r="E63" s="34"/>
      <c r="F63" s="35"/>
      <c r="G63" s="35"/>
      <c r="H63" s="35"/>
      <c r="I63" s="149"/>
      <c r="J63" s="149"/>
      <c r="K63" s="34"/>
      <c r="L63" s="24"/>
      <c r="M63" s="26">
        <v>503</v>
      </c>
      <c r="N63" s="26" t="s">
        <v>41</v>
      </c>
      <c r="O63" s="26" t="e">
        <f>VLOOKUP(L63,CONTROL!$P$12:$Q$553,2,FALSE)</f>
        <v>#N/A</v>
      </c>
      <c r="P63" s="26"/>
      <c r="Q63" s="36"/>
      <c r="R63" s="27"/>
      <c r="S63" s="27"/>
      <c r="T63" s="27"/>
      <c r="U63" s="27"/>
      <c r="V63" s="87">
        <f t="shared" si="12"/>
        <v>0</v>
      </c>
      <c r="W63" s="87">
        <f t="shared" si="32"/>
        <v>0</v>
      </c>
      <c r="X63" s="28"/>
      <c r="Y63" s="37"/>
      <c r="Z63" s="37"/>
      <c r="AA63" s="37"/>
      <c r="AB63" s="28"/>
      <c r="AC63" s="37"/>
      <c r="AD63" s="29">
        <f t="shared" si="34"/>
        <v>0</v>
      </c>
      <c r="AE63" s="29">
        <f t="shared" si="35"/>
        <v>0</v>
      </c>
      <c r="AF63" s="29">
        <f t="shared" si="36"/>
        <v>0</v>
      </c>
      <c r="AG63" s="30">
        <f t="shared" si="6"/>
        <v>0</v>
      </c>
      <c r="AH63" s="30">
        <f t="shared" si="14"/>
        <v>0</v>
      </c>
      <c r="AI63" s="30">
        <f t="shared" si="15"/>
        <v>0</v>
      </c>
      <c r="AJ63" s="31">
        <f t="shared" si="7"/>
        <v>0</v>
      </c>
      <c r="AK63" s="32" t="str">
        <f>IF(AJ63=0,"",IF(DADES!AJ63&gt;CONTROL!$C$7, CONTROL!$B$7,
IF(AND(DADES!AJ63&gt;=CONTROL!$C$4, DADES!AJ63&lt;=CONTROL!$D$4), CONTROL!$B$4,
IF(AND(DADES!AJ63&gt;=CONTROL!$C$5, DADES!AJ63&lt;=CONTROL!$D$5), CONTROL!$B$5,
IF(AND(DADES!AJ63&gt;=CONTROL!$C$6, DADES!AJ63&lt;=CONTROL!$D$6), CONTROL!$B$6,
CONTROL!$B$7)))))</f>
        <v/>
      </c>
      <c r="AL63" s="33">
        <f t="shared" si="16"/>
        <v>0</v>
      </c>
      <c r="AM63" s="33">
        <f t="shared" si="17"/>
        <v>0</v>
      </c>
      <c r="AN63" s="32" t="str">
        <f>IF(AG63&gt;0,IF(DADES!AG63&gt;CONTROL!$H$6, CONTROL!$G$6,
IF(AND(DADES!AG63&gt;=CONTROL!$H$5, DADES!AG63&lt;=CONTROL!$I$5), CONTROL!$G$5,
IF(AND(DADES!AG63&gt;=CONTROL!$H$4, DADES!AG63&lt;=CONTROL!$I$4), CONTROL!$G$4,
"G_SALARI NO APLICABLE"))),"")</f>
        <v/>
      </c>
      <c r="AO63" s="32" t="str">
        <f t="shared" si="8"/>
        <v/>
      </c>
      <c r="AP63" s="86" t="str">
        <f t="shared" si="18"/>
        <v/>
      </c>
      <c r="AQ63" s="89" t="str">
        <f t="shared" si="33"/>
        <v/>
      </c>
      <c r="AR63" s="89" t="str">
        <f t="shared" si="37"/>
        <v/>
      </c>
      <c r="AS63" s="89" t="str">
        <f t="shared" si="37"/>
        <v/>
      </c>
      <c r="AT63" s="89" t="str">
        <f t="shared" si="37"/>
        <v/>
      </c>
      <c r="AU63" s="89" t="str">
        <f t="shared" si="37"/>
        <v/>
      </c>
      <c r="AV63" s="89" t="str">
        <f t="shared" si="37"/>
        <v/>
      </c>
      <c r="AW63" s="89" t="str">
        <f t="shared" si="37"/>
        <v/>
      </c>
      <c r="AX63" s="89" t="str">
        <f t="shared" si="37"/>
        <v/>
      </c>
      <c r="AY63" s="89" t="str">
        <f t="shared" si="37"/>
        <v/>
      </c>
      <c r="AZ63" s="89" t="str">
        <f t="shared" si="37"/>
        <v/>
      </c>
      <c r="BA63" s="89" t="str">
        <f t="shared" si="37"/>
        <v/>
      </c>
      <c r="BB63" s="89" t="str">
        <f t="shared" si="37"/>
        <v/>
      </c>
      <c r="BC63" s="89">
        <f t="shared" si="19"/>
        <v>0</v>
      </c>
      <c r="BD63" s="89">
        <f t="shared" si="20"/>
        <v>0</v>
      </c>
      <c r="BE63" s="89">
        <f t="shared" si="20"/>
        <v>0</v>
      </c>
      <c r="BF63" s="89">
        <f t="shared" si="20"/>
        <v>0</v>
      </c>
      <c r="BG63" s="89">
        <f t="shared" si="20"/>
        <v>0</v>
      </c>
      <c r="BH63" s="89">
        <f t="shared" si="21"/>
        <v>0</v>
      </c>
      <c r="BI63" s="89">
        <f t="shared" si="21"/>
        <v>0</v>
      </c>
      <c r="BJ63" s="89">
        <f t="shared" si="21"/>
        <v>0</v>
      </c>
      <c r="BK63" s="89">
        <f t="shared" si="21"/>
        <v>0</v>
      </c>
      <c r="BL63" s="89">
        <f t="shared" si="22"/>
        <v>0</v>
      </c>
      <c r="BM63" s="89">
        <f t="shared" si="22"/>
        <v>0</v>
      </c>
      <c r="BN63" s="89">
        <f t="shared" si="22"/>
        <v>0</v>
      </c>
      <c r="BO63" s="89">
        <f t="shared" si="22"/>
        <v>0</v>
      </c>
      <c r="BQ63" s="89" t="e">
        <f t="shared" si="23"/>
        <v>#VALUE!</v>
      </c>
      <c r="BR63" s="89" t="e">
        <f t="shared" si="23"/>
        <v>#VALUE!</v>
      </c>
      <c r="BS63" s="89" t="e">
        <f t="shared" si="23"/>
        <v>#VALUE!</v>
      </c>
      <c r="BT63" s="89" t="e">
        <f t="shared" si="23"/>
        <v>#VALUE!</v>
      </c>
      <c r="BU63" s="89" t="e">
        <f t="shared" si="24"/>
        <v>#VALUE!</v>
      </c>
      <c r="BV63" s="89" t="e">
        <f t="shared" si="24"/>
        <v>#VALUE!</v>
      </c>
      <c r="BW63" s="89" t="e">
        <f t="shared" si="24"/>
        <v>#VALUE!</v>
      </c>
      <c r="BX63" s="89" t="e">
        <f t="shared" si="24"/>
        <v>#VALUE!</v>
      </c>
      <c r="BY63" s="89" t="e">
        <f t="shared" si="25"/>
        <v>#VALUE!</v>
      </c>
      <c r="BZ63" s="89" t="e">
        <f t="shared" si="25"/>
        <v>#VALUE!</v>
      </c>
      <c r="CA63" s="89" t="e">
        <f t="shared" si="25"/>
        <v>#VALUE!</v>
      </c>
      <c r="CB63" s="89" t="e">
        <f t="shared" si="25"/>
        <v>#VALUE!</v>
      </c>
    </row>
    <row r="64" spans="2:80" x14ac:dyDescent="0.35">
      <c r="B64" s="34"/>
      <c r="C64" s="34"/>
      <c r="D64" s="24"/>
      <c r="E64" s="34"/>
      <c r="F64" s="35"/>
      <c r="G64" s="35"/>
      <c r="H64" s="35"/>
      <c r="I64" s="149"/>
      <c r="J64" s="149"/>
      <c r="K64" s="34"/>
      <c r="L64" s="24"/>
      <c r="M64" s="26">
        <v>502</v>
      </c>
      <c r="N64" s="26" t="s">
        <v>41</v>
      </c>
      <c r="O64" s="26" t="e">
        <f>VLOOKUP(L64,CONTROL!$P$12:$Q$553,2,FALSE)</f>
        <v>#N/A</v>
      </c>
      <c r="P64" s="26"/>
      <c r="Q64" s="36"/>
      <c r="R64" s="27"/>
      <c r="S64" s="27"/>
      <c r="T64" s="27"/>
      <c r="U64" s="27"/>
      <c r="V64" s="87">
        <f t="shared" si="12"/>
        <v>0</v>
      </c>
      <c r="W64" s="87">
        <f t="shared" si="32"/>
        <v>0</v>
      </c>
      <c r="X64" s="28"/>
      <c r="Y64" s="37"/>
      <c r="Z64" s="37"/>
      <c r="AA64" s="37"/>
      <c r="AB64" s="28"/>
      <c r="AC64" s="37"/>
      <c r="AD64" s="29">
        <f t="shared" si="34"/>
        <v>0</v>
      </c>
      <c r="AE64" s="29">
        <f t="shared" si="35"/>
        <v>0</v>
      </c>
      <c r="AF64" s="29">
        <f t="shared" si="36"/>
        <v>0</v>
      </c>
      <c r="AG64" s="30">
        <f t="shared" si="6"/>
        <v>0</v>
      </c>
      <c r="AH64" s="30">
        <f t="shared" si="14"/>
        <v>0</v>
      </c>
      <c r="AI64" s="30">
        <f t="shared" si="15"/>
        <v>0</v>
      </c>
      <c r="AJ64" s="31">
        <f t="shared" si="7"/>
        <v>0</v>
      </c>
      <c r="AK64" s="32" t="str">
        <f>IF(AJ64=0,"",IF(DADES!AJ64&gt;CONTROL!$C$7, CONTROL!$B$7,
IF(AND(DADES!AJ64&gt;=CONTROL!$C$4, DADES!AJ64&lt;=CONTROL!$D$4), CONTROL!$B$4,
IF(AND(DADES!AJ64&gt;=CONTROL!$C$5, DADES!AJ64&lt;=CONTROL!$D$5), CONTROL!$B$5,
IF(AND(DADES!AJ64&gt;=CONTROL!$C$6, DADES!AJ64&lt;=CONTROL!$D$6), CONTROL!$B$6,
CONTROL!$B$7)))))</f>
        <v/>
      </c>
      <c r="AL64" s="33">
        <f t="shared" si="16"/>
        <v>0</v>
      </c>
      <c r="AM64" s="33">
        <f t="shared" si="17"/>
        <v>0</v>
      </c>
      <c r="AN64" s="32" t="str">
        <f>IF(AG64&gt;0,IF(DADES!AG64&gt;CONTROL!$H$6, CONTROL!$G$6,
IF(AND(DADES!AG64&gt;=CONTROL!$H$5, DADES!AG64&lt;=CONTROL!$I$5), CONTROL!$G$5,
IF(AND(DADES!AG64&gt;=CONTROL!$H$4, DADES!AG64&lt;=CONTROL!$I$4), CONTROL!$G$4,
"G_SALARI NO APLICABLE"))),"")</f>
        <v/>
      </c>
      <c r="AO64" s="32" t="str">
        <f t="shared" si="8"/>
        <v/>
      </c>
      <c r="AP64" s="86" t="str">
        <f t="shared" si="18"/>
        <v/>
      </c>
      <c r="AQ64" s="89" t="str">
        <f t="shared" si="33"/>
        <v/>
      </c>
      <c r="AR64" s="89" t="str">
        <f t="shared" si="37"/>
        <v/>
      </c>
      <c r="AS64" s="89" t="str">
        <f t="shared" si="37"/>
        <v/>
      </c>
      <c r="AT64" s="89" t="str">
        <f t="shared" si="37"/>
        <v/>
      </c>
      <c r="AU64" s="89" t="str">
        <f t="shared" si="37"/>
        <v/>
      </c>
      <c r="AV64" s="89" t="str">
        <f t="shared" si="37"/>
        <v/>
      </c>
      <c r="AW64" s="89" t="str">
        <f t="shared" si="37"/>
        <v/>
      </c>
      <c r="AX64" s="89" t="str">
        <f t="shared" si="37"/>
        <v/>
      </c>
      <c r="AY64" s="89" t="str">
        <f t="shared" si="37"/>
        <v/>
      </c>
      <c r="AZ64" s="89" t="str">
        <f t="shared" si="37"/>
        <v/>
      </c>
      <c r="BA64" s="89" t="str">
        <f t="shared" si="37"/>
        <v/>
      </c>
      <c r="BB64" s="89" t="str">
        <f t="shared" si="37"/>
        <v/>
      </c>
      <c r="BC64" s="89">
        <f t="shared" si="19"/>
        <v>0</v>
      </c>
      <c r="BD64" s="89">
        <f t="shared" si="20"/>
        <v>0</v>
      </c>
      <c r="BE64" s="89">
        <f t="shared" si="20"/>
        <v>0</v>
      </c>
      <c r="BF64" s="89">
        <f t="shared" si="20"/>
        <v>0</v>
      </c>
      <c r="BG64" s="89">
        <f t="shared" si="20"/>
        <v>0</v>
      </c>
      <c r="BH64" s="89">
        <f t="shared" si="21"/>
        <v>0</v>
      </c>
      <c r="BI64" s="89">
        <f t="shared" si="21"/>
        <v>0</v>
      </c>
      <c r="BJ64" s="89">
        <f t="shared" si="21"/>
        <v>0</v>
      </c>
      <c r="BK64" s="89">
        <f t="shared" si="21"/>
        <v>0</v>
      </c>
      <c r="BL64" s="89">
        <f t="shared" si="22"/>
        <v>0</v>
      </c>
      <c r="BM64" s="89">
        <f t="shared" si="22"/>
        <v>0</v>
      </c>
      <c r="BN64" s="89">
        <f t="shared" si="22"/>
        <v>0</v>
      </c>
      <c r="BO64" s="89">
        <f t="shared" si="22"/>
        <v>0</v>
      </c>
      <c r="BQ64" s="89" t="e">
        <f t="shared" si="23"/>
        <v>#VALUE!</v>
      </c>
      <c r="BR64" s="89" t="e">
        <f t="shared" si="23"/>
        <v>#VALUE!</v>
      </c>
      <c r="BS64" s="89" t="e">
        <f t="shared" si="23"/>
        <v>#VALUE!</v>
      </c>
      <c r="BT64" s="89" t="e">
        <f t="shared" si="23"/>
        <v>#VALUE!</v>
      </c>
      <c r="BU64" s="89" t="e">
        <f t="shared" si="24"/>
        <v>#VALUE!</v>
      </c>
      <c r="BV64" s="89" t="e">
        <f t="shared" si="24"/>
        <v>#VALUE!</v>
      </c>
      <c r="BW64" s="89" t="e">
        <f t="shared" si="24"/>
        <v>#VALUE!</v>
      </c>
      <c r="BX64" s="89" t="e">
        <f t="shared" si="24"/>
        <v>#VALUE!</v>
      </c>
      <c r="BY64" s="89" t="e">
        <f t="shared" si="25"/>
        <v>#VALUE!</v>
      </c>
      <c r="BZ64" s="89" t="e">
        <f t="shared" si="25"/>
        <v>#VALUE!</v>
      </c>
      <c r="CA64" s="89" t="e">
        <f t="shared" si="25"/>
        <v>#VALUE!</v>
      </c>
      <c r="CB64" s="89" t="e">
        <f t="shared" si="25"/>
        <v>#VALUE!</v>
      </c>
    </row>
    <row r="65" spans="2:80" x14ac:dyDescent="0.35">
      <c r="B65" s="34"/>
      <c r="C65" s="34"/>
      <c r="D65" s="24"/>
      <c r="E65" s="34"/>
      <c r="F65" s="35"/>
      <c r="G65" s="35"/>
      <c r="H65" s="35"/>
      <c r="I65" s="149"/>
      <c r="J65" s="149"/>
      <c r="K65" s="34"/>
      <c r="L65" s="24"/>
      <c r="M65" s="26">
        <v>502</v>
      </c>
      <c r="N65" s="26" t="s">
        <v>41</v>
      </c>
      <c r="O65" s="26" t="e">
        <f>VLOOKUP(L65,CONTROL!$P$12:$Q$553,2,FALSE)</f>
        <v>#N/A</v>
      </c>
      <c r="P65" s="26"/>
      <c r="Q65" s="36"/>
      <c r="R65" s="27"/>
      <c r="S65" s="27"/>
      <c r="T65" s="27"/>
      <c r="U65" s="27"/>
      <c r="V65" s="87">
        <f t="shared" si="12"/>
        <v>0</v>
      </c>
      <c r="W65" s="87">
        <f t="shared" si="32"/>
        <v>0</v>
      </c>
      <c r="X65" s="28"/>
      <c r="Y65" s="37"/>
      <c r="Z65" s="37"/>
      <c r="AA65" s="37"/>
      <c r="AB65" s="28"/>
      <c r="AC65" s="37"/>
      <c r="AD65" s="29">
        <f t="shared" si="34"/>
        <v>0</v>
      </c>
      <c r="AE65" s="29">
        <f t="shared" si="35"/>
        <v>0</v>
      </c>
      <c r="AF65" s="29">
        <f t="shared" si="36"/>
        <v>0</v>
      </c>
      <c r="AG65" s="30">
        <f t="shared" si="6"/>
        <v>0</v>
      </c>
      <c r="AH65" s="30">
        <f t="shared" si="14"/>
        <v>0</v>
      </c>
      <c r="AI65" s="30">
        <f t="shared" si="15"/>
        <v>0</v>
      </c>
      <c r="AJ65" s="31">
        <f t="shared" si="7"/>
        <v>0</v>
      </c>
      <c r="AK65" s="32" t="str">
        <f>IF(AJ65=0,"",IF(DADES!AJ65&gt;CONTROL!$C$7, CONTROL!$B$7,
IF(AND(DADES!AJ65&gt;=CONTROL!$C$4, DADES!AJ65&lt;=CONTROL!$D$4), CONTROL!$B$4,
IF(AND(DADES!AJ65&gt;=CONTROL!$C$5, DADES!AJ65&lt;=CONTROL!$D$5), CONTROL!$B$5,
IF(AND(DADES!AJ65&gt;=CONTROL!$C$6, DADES!AJ65&lt;=CONTROL!$D$6), CONTROL!$B$6,
CONTROL!$B$7)))))</f>
        <v/>
      </c>
      <c r="AL65" s="33">
        <f t="shared" si="16"/>
        <v>0</v>
      </c>
      <c r="AM65" s="33">
        <f t="shared" si="17"/>
        <v>0</v>
      </c>
      <c r="AN65" s="32" t="str">
        <f>IF(AG65&gt;0,IF(DADES!AG65&gt;CONTROL!$H$6, CONTROL!$G$6,
IF(AND(DADES!AG65&gt;=CONTROL!$H$5, DADES!AG65&lt;=CONTROL!$I$5), CONTROL!$G$5,
IF(AND(DADES!AG65&gt;=CONTROL!$H$4, DADES!AG65&lt;=CONTROL!$I$4), CONTROL!$G$4,
"G_SALARI NO APLICABLE"))),"")</f>
        <v/>
      </c>
      <c r="AO65" s="32" t="str">
        <f t="shared" si="8"/>
        <v/>
      </c>
      <c r="AP65" s="86" t="str">
        <f t="shared" si="18"/>
        <v/>
      </c>
      <c r="AQ65" s="89" t="str">
        <f t="shared" si="33"/>
        <v/>
      </c>
      <c r="AR65" s="89" t="str">
        <f t="shared" ref="AR65:BB80" si="38">IF($B65&lt;&gt;"",IF(AND($G65&lt;=AR$4, OR($H65="", $H65&gt;=AR$5)),1,0),"")</f>
        <v/>
      </c>
      <c r="AS65" s="89" t="str">
        <f t="shared" si="38"/>
        <v/>
      </c>
      <c r="AT65" s="89" t="str">
        <f t="shared" si="38"/>
        <v/>
      </c>
      <c r="AU65" s="89" t="str">
        <f t="shared" si="38"/>
        <v/>
      </c>
      <c r="AV65" s="89" t="str">
        <f t="shared" si="38"/>
        <v/>
      </c>
      <c r="AW65" s="89" t="str">
        <f t="shared" si="38"/>
        <v/>
      </c>
      <c r="AX65" s="89" t="str">
        <f t="shared" si="38"/>
        <v/>
      </c>
      <c r="AY65" s="89" t="str">
        <f t="shared" si="38"/>
        <v/>
      </c>
      <c r="AZ65" s="89" t="str">
        <f t="shared" si="38"/>
        <v/>
      </c>
      <c r="BA65" s="89" t="str">
        <f t="shared" si="38"/>
        <v/>
      </c>
      <c r="BB65" s="89" t="str">
        <f t="shared" si="38"/>
        <v/>
      </c>
      <c r="BC65" s="89">
        <f t="shared" si="19"/>
        <v>0</v>
      </c>
      <c r="BD65" s="89">
        <f t="shared" si="20"/>
        <v>0</v>
      </c>
      <c r="BE65" s="89">
        <f t="shared" si="20"/>
        <v>0</v>
      </c>
      <c r="BF65" s="89">
        <f t="shared" si="20"/>
        <v>0</v>
      </c>
      <c r="BG65" s="89">
        <f t="shared" si="20"/>
        <v>0</v>
      </c>
      <c r="BH65" s="89">
        <f t="shared" si="21"/>
        <v>0</v>
      </c>
      <c r="BI65" s="89">
        <f t="shared" si="21"/>
        <v>0</v>
      </c>
      <c r="BJ65" s="89">
        <f t="shared" si="21"/>
        <v>0</v>
      </c>
      <c r="BK65" s="89">
        <f t="shared" si="21"/>
        <v>0</v>
      </c>
      <c r="BL65" s="89">
        <f t="shared" si="22"/>
        <v>0</v>
      </c>
      <c r="BM65" s="89">
        <f t="shared" si="22"/>
        <v>0</v>
      </c>
      <c r="BN65" s="89">
        <f t="shared" si="22"/>
        <v>0</v>
      </c>
      <c r="BO65" s="89">
        <f t="shared" si="22"/>
        <v>0</v>
      </c>
      <c r="BQ65" s="89" t="e">
        <f t="shared" si="23"/>
        <v>#VALUE!</v>
      </c>
      <c r="BR65" s="89" t="e">
        <f t="shared" si="23"/>
        <v>#VALUE!</v>
      </c>
      <c r="BS65" s="89" t="e">
        <f t="shared" si="23"/>
        <v>#VALUE!</v>
      </c>
      <c r="BT65" s="89" t="e">
        <f t="shared" si="23"/>
        <v>#VALUE!</v>
      </c>
      <c r="BU65" s="89" t="e">
        <f t="shared" si="24"/>
        <v>#VALUE!</v>
      </c>
      <c r="BV65" s="89" t="e">
        <f t="shared" si="24"/>
        <v>#VALUE!</v>
      </c>
      <c r="BW65" s="89" t="e">
        <f t="shared" si="24"/>
        <v>#VALUE!</v>
      </c>
      <c r="BX65" s="89" t="e">
        <f t="shared" si="24"/>
        <v>#VALUE!</v>
      </c>
      <c r="BY65" s="89" t="e">
        <f t="shared" si="25"/>
        <v>#VALUE!</v>
      </c>
      <c r="BZ65" s="89" t="e">
        <f t="shared" si="25"/>
        <v>#VALUE!</v>
      </c>
      <c r="CA65" s="89" t="e">
        <f t="shared" si="25"/>
        <v>#VALUE!</v>
      </c>
      <c r="CB65" s="89" t="e">
        <f t="shared" si="25"/>
        <v>#VALUE!</v>
      </c>
    </row>
    <row r="66" spans="2:80" x14ac:dyDescent="0.35">
      <c r="B66" s="34"/>
      <c r="C66" s="34"/>
      <c r="D66" s="24"/>
      <c r="E66" s="34"/>
      <c r="F66" s="35"/>
      <c r="G66" s="35"/>
      <c r="H66" s="35"/>
      <c r="I66" s="149"/>
      <c r="J66" s="149"/>
      <c r="K66" s="34"/>
      <c r="L66" s="24"/>
      <c r="M66" s="26">
        <v>502</v>
      </c>
      <c r="N66" s="26" t="s">
        <v>41</v>
      </c>
      <c r="O66" s="26" t="e">
        <f>VLOOKUP(L66,CONTROL!$P$12:$Q$553,2,FALSE)</f>
        <v>#N/A</v>
      </c>
      <c r="P66" s="26"/>
      <c r="Q66" s="36"/>
      <c r="R66" s="27"/>
      <c r="S66" s="27"/>
      <c r="T66" s="27"/>
      <c r="U66" s="27"/>
      <c r="V66" s="87">
        <f t="shared" si="12"/>
        <v>0</v>
      </c>
      <c r="W66" s="87">
        <f t="shared" si="32"/>
        <v>0</v>
      </c>
      <c r="X66" s="28"/>
      <c r="Y66" s="37"/>
      <c r="Z66" s="37"/>
      <c r="AA66" s="37"/>
      <c r="AB66" s="28"/>
      <c r="AC66" s="37"/>
      <c r="AD66" s="29">
        <f t="shared" si="34"/>
        <v>0</v>
      </c>
      <c r="AE66" s="29">
        <f t="shared" si="35"/>
        <v>0</v>
      </c>
      <c r="AF66" s="29">
        <f t="shared" si="36"/>
        <v>0</v>
      </c>
      <c r="AG66" s="30">
        <f t="shared" si="6"/>
        <v>0</v>
      </c>
      <c r="AH66" s="30">
        <f t="shared" si="14"/>
        <v>0</v>
      </c>
      <c r="AI66" s="30">
        <f t="shared" si="15"/>
        <v>0</v>
      </c>
      <c r="AJ66" s="31">
        <f t="shared" si="7"/>
        <v>0</v>
      </c>
      <c r="AK66" s="32" t="str">
        <f>IF(AJ66=0,"",IF(DADES!AJ66&gt;CONTROL!$C$7, CONTROL!$B$7,
IF(AND(DADES!AJ66&gt;=CONTROL!$C$4, DADES!AJ66&lt;=CONTROL!$D$4), CONTROL!$B$4,
IF(AND(DADES!AJ66&gt;=CONTROL!$C$5, DADES!AJ66&lt;=CONTROL!$D$5), CONTROL!$B$5,
IF(AND(DADES!AJ66&gt;=CONTROL!$C$6, DADES!AJ66&lt;=CONTROL!$D$6), CONTROL!$B$6,
CONTROL!$B$7)))))</f>
        <v/>
      </c>
      <c r="AL66" s="33">
        <f t="shared" si="16"/>
        <v>0</v>
      </c>
      <c r="AM66" s="33">
        <f t="shared" si="17"/>
        <v>0</v>
      </c>
      <c r="AN66" s="32" t="str">
        <f>IF(AG66&gt;0,IF(DADES!AG66&gt;CONTROL!$H$6, CONTROL!$G$6,
IF(AND(DADES!AG66&gt;=CONTROL!$H$5, DADES!AG66&lt;=CONTROL!$I$5), CONTROL!$G$5,
IF(AND(DADES!AG66&gt;=CONTROL!$H$4, DADES!AG66&lt;=CONTROL!$I$4), CONTROL!$G$4,
"G_SALARI NO APLICABLE"))),"")</f>
        <v/>
      </c>
      <c r="AO66" s="32" t="str">
        <f t="shared" si="8"/>
        <v/>
      </c>
      <c r="AP66" s="86" t="str">
        <f t="shared" si="18"/>
        <v/>
      </c>
      <c r="AQ66" s="89" t="str">
        <f t="shared" si="33"/>
        <v/>
      </c>
      <c r="AR66" s="89" t="str">
        <f t="shared" si="38"/>
        <v/>
      </c>
      <c r="AS66" s="89" t="str">
        <f t="shared" si="38"/>
        <v/>
      </c>
      <c r="AT66" s="89" t="str">
        <f t="shared" si="38"/>
        <v/>
      </c>
      <c r="AU66" s="89" t="str">
        <f t="shared" si="38"/>
        <v/>
      </c>
      <c r="AV66" s="89" t="str">
        <f t="shared" si="38"/>
        <v/>
      </c>
      <c r="AW66" s="89" t="str">
        <f t="shared" si="38"/>
        <v/>
      </c>
      <c r="AX66" s="89" t="str">
        <f t="shared" si="38"/>
        <v/>
      </c>
      <c r="AY66" s="89" t="str">
        <f t="shared" si="38"/>
        <v/>
      </c>
      <c r="AZ66" s="89" t="str">
        <f t="shared" si="38"/>
        <v/>
      </c>
      <c r="BA66" s="89" t="str">
        <f t="shared" si="38"/>
        <v/>
      </c>
      <c r="BB66" s="89" t="str">
        <f t="shared" si="38"/>
        <v/>
      </c>
      <c r="BC66" s="89">
        <f t="shared" si="19"/>
        <v>0</v>
      </c>
      <c r="BD66" s="89">
        <f t="shared" si="20"/>
        <v>0</v>
      </c>
      <c r="BE66" s="89">
        <f t="shared" si="20"/>
        <v>0</v>
      </c>
      <c r="BF66" s="89">
        <f t="shared" si="20"/>
        <v>0</v>
      </c>
      <c r="BG66" s="89">
        <f t="shared" si="20"/>
        <v>0</v>
      </c>
      <c r="BH66" s="89">
        <f t="shared" si="21"/>
        <v>0</v>
      </c>
      <c r="BI66" s="89">
        <f t="shared" si="21"/>
        <v>0</v>
      </c>
      <c r="BJ66" s="89">
        <f t="shared" si="21"/>
        <v>0</v>
      </c>
      <c r="BK66" s="89">
        <f t="shared" si="21"/>
        <v>0</v>
      </c>
      <c r="BL66" s="89">
        <f t="shared" si="22"/>
        <v>0</v>
      </c>
      <c r="BM66" s="89">
        <f t="shared" si="22"/>
        <v>0</v>
      </c>
      <c r="BN66" s="89">
        <f t="shared" si="22"/>
        <v>0</v>
      </c>
      <c r="BO66" s="89">
        <f t="shared" si="22"/>
        <v>0</v>
      </c>
      <c r="BQ66" s="89" t="e">
        <f t="shared" si="23"/>
        <v>#VALUE!</v>
      </c>
      <c r="BR66" s="89" t="e">
        <f t="shared" si="23"/>
        <v>#VALUE!</v>
      </c>
      <c r="BS66" s="89" t="e">
        <f t="shared" si="23"/>
        <v>#VALUE!</v>
      </c>
      <c r="BT66" s="89" t="e">
        <f t="shared" si="23"/>
        <v>#VALUE!</v>
      </c>
      <c r="BU66" s="89" t="e">
        <f t="shared" si="24"/>
        <v>#VALUE!</v>
      </c>
      <c r="BV66" s="89" t="e">
        <f t="shared" si="24"/>
        <v>#VALUE!</v>
      </c>
      <c r="BW66" s="89" t="e">
        <f t="shared" si="24"/>
        <v>#VALUE!</v>
      </c>
      <c r="BX66" s="89" t="e">
        <f t="shared" si="24"/>
        <v>#VALUE!</v>
      </c>
      <c r="BY66" s="89" t="e">
        <f t="shared" si="25"/>
        <v>#VALUE!</v>
      </c>
      <c r="BZ66" s="89" t="e">
        <f t="shared" si="25"/>
        <v>#VALUE!</v>
      </c>
      <c r="CA66" s="89" t="e">
        <f t="shared" si="25"/>
        <v>#VALUE!</v>
      </c>
      <c r="CB66" s="89" t="e">
        <f t="shared" si="25"/>
        <v>#VALUE!</v>
      </c>
    </row>
    <row r="67" spans="2:80" x14ac:dyDescent="0.35">
      <c r="B67" s="34"/>
      <c r="C67" s="34"/>
      <c r="D67" s="24"/>
      <c r="E67" s="34"/>
      <c r="F67" s="35"/>
      <c r="G67" s="35"/>
      <c r="H67" s="35"/>
      <c r="I67" s="149"/>
      <c r="J67" s="149"/>
      <c r="K67" s="34"/>
      <c r="L67" s="24"/>
      <c r="M67" s="26">
        <v>502</v>
      </c>
      <c r="N67" s="26" t="s">
        <v>41</v>
      </c>
      <c r="O67" s="26" t="e">
        <f>VLOOKUP(L67,CONTROL!$P$12:$Q$553,2,FALSE)</f>
        <v>#N/A</v>
      </c>
      <c r="P67" s="26"/>
      <c r="Q67" s="36"/>
      <c r="R67" s="27"/>
      <c r="S67" s="27"/>
      <c r="T67" s="27"/>
      <c r="U67" s="27"/>
      <c r="V67" s="87">
        <f t="shared" si="12"/>
        <v>0</v>
      </c>
      <c r="W67" s="87">
        <f t="shared" si="32"/>
        <v>0</v>
      </c>
      <c r="X67" s="28"/>
      <c r="Y67" s="37"/>
      <c r="Z67" s="37"/>
      <c r="AA67" s="37"/>
      <c r="AB67" s="28"/>
      <c r="AC67" s="37"/>
      <c r="AD67" s="29">
        <f t="shared" si="34"/>
        <v>0</v>
      </c>
      <c r="AE67" s="29">
        <f t="shared" si="35"/>
        <v>0</v>
      </c>
      <c r="AF67" s="29">
        <f t="shared" si="36"/>
        <v>0</v>
      </c>
      <c r="AG67" s="30">
        <f t="shared" si="6"/>
        <v>0</v>
      </c>
      <c r="AH67" s="30">
        <f t="shared" si="14"/>
        <v>0</v>
      </c>
      <c r="AI67" s="30">
        <f t="shared" si="15"/>
        <v>0</v>
      </c>
      <c r="AJ67" s="31">
        <f t="shared" si="7"/>
        <v>0</v>
      </c>
      <c r="AK67" s="32" t="str">
        <f>IF(AJ67=0,"",IF(DADES!AJ67&gt;CONTROL!$C$7, CONTROL!$B$7,
IF(AND(DADES!AJ67&gt;=CONTROL!$C$4, DADES!AJ67&lt;=CONTROL!$D$4), CONTROL!$B$4,
IF(AND(DADES!AJ67&gt;=CONTROL!$C$5, DADES!AJ67&lt;=CONTROL!$D$5), CONTROL!$B$5,
IF(AND(DADES!AJ67&gt;=CONTROL!$C$6, DADES!AJ67&lt;=CONTROL!$D$6), CONTROL!$B$6,
CONTROL!$B$7)))))</f>
        <v/>
      </c>
      <c r="AL67" s="33">
        <f t="shared" si="16"/>
        <v>0</v>
      </c>
      <c r="AM67" s="33">
        <f t="shared" si="17"/>
        <v>0</v>
      </c>
      <c r="AN67" s="32" t="str">
        <f>IF(AG67&gt;0,IF(DADES!AG67&gt;CONTROL!$H$6, CONTROL!$G$6,
IF(AND(DADES!AG67&gt;=CONTROL!$H$5, DADES!AG67&lt;=CONTROL!$I$5), CONTROL!$G$5,
IF(AND(DADES!AG67&gt;=CONTROL!$H$4, DADES!AG67&lt;=CONTROL!$I$4), CONTROL!$G$4,
"G_SALARI NO APLICABLE"))),"")</f>
        <v/>
      </c>
      <c r="AO67" s="32" t="str">
        <f t="shared" si="8"/>
        <v/>
      </c>
      <c r="AP67" s="86" t="str">
        <f t="shared" si="18"/>
        <v/>
      </c>
      <c r="AQ67" s="89" t="str">
        <f t="shared" si="33"/>
        <v/>
      </c>
      <c r="AR67" s="89" t="str">
        <f t="shared" si="38"/>
        <v/>
      </c>
      <c r="AS67" s="89" t="str">
        <f t="shared" si="38"/>
        <v/>
      </c>
      <c r="AT67" s="89" t="str">
        <f t="shared" si="38"/>
        <v/>
      </c>
      <c r="AU67" s="89" t="str">
        <f t="shared" si="38"/>
        <v/>
      </c>
      <c r="AV67" s="89" t="str">
        <f t="shared" si="38"/>
        <v/>
      </c>
      <c r="AW67" s="89" t="str">
        <f t="shared" si="38"/>
        <v/>
      </c>
      <c r="AX67" s="89" t="str">
        <f t="shared" si="38"/>
        <v/>
      </c>
      <c r="AY67" s="89" t="str">
        <f t="shared" si="38"/>
        <v/>
      </c>
      <c r="AZ67" s="89" t="str">
        <f t="shared" si="38"/>
        <v/>
      </c>
      <c r="BA67" s="89" t="str">
        <f t="shared" si="38"/>
        <v/>
      </c>
      <c r="BB67" s="89" t="str">
        <f t="shared" si="38"/>
        <v/>
      </c>
      <c r="BC67" s="89">
        <f t="shared" si="19"/>
        <v>0</v>
      </c>
      <c r="BD67" s="89">
        <f t="shared" si="20"/>
        <v>0</v>
      </c>
      <c r="BE67" s="89">
        <f t="shared" si="20"/>
        <v>0</v>
      </c>
      <c r="BF67" s="89">
        <f t="shared" si="20"/>
        <v>0</v>
      </c>
      <c r="BG67" s="89">
        <f t="shared" si="20"/>
        <v>0</v>
      </c>
      <c r="BH67" s="89">
        <f t="shared" si="21"/>
        <v>0</v>
      </c>
      <c r="BI67" s="89">
        <f t="shared" si="21"/>
        <v>0</v>
      </c>
      <c r="BJ67" s="89">
        <f t="shared" si="21"/>
        <v>0</v>
      </c>
      <c r="BK67" s="89">
        <f t="shared" si="21"/>
        <v>0</v>
      </c>
      <c r="BL67" s="89">
        <f t="shared" si="22"/>
        <v>0</v>
      </c>
      <c r="BM67" s="89">
        <f t="shared" si="22"/>
        <v>0</v>
      </c>
      <c r="BN67" s="89">
        <f t="shared" si="22"/>
        <v>0</v>
      </c>
      <c r="BO67" s="89">
        <f t="shared" si="22"/>
        <v>0</v>
      </c>
      <c r="BQ67" s="89" t="e">
        <f t="shared" si="23"/>
        <v>#VALUE!</v>
      </c>
      <c r="BR67" s="89" t="e">
        <f t="shared" si="23"/>
        <v>#VALUE!</v>
      </c>
      <c r="BS67" s="89" t="e">
        <f t="shared" si="23"/>
        <v>#VALUE!</v>
      </c>
      <c r="BT67" s="89" t="e">
        <f t="shared" si="23"/>
        <v>#VALUE!</v>
      </c>
      <c r="BU67" s="89" t="e">
        <f t="shared" si="24"/>
        <v>#VALUE!</v>
      </c>
      <c r="BV67" s="89" t="e">
        <f t="shared" si="24"/>
        <v>#VALUE!</v>
      </c>
      <c r="BW67" s="89" t="e">
        <f t="shared" si="24"/>
        <v>#VALUE!</v>
      </c>
      <c r="BX67" s="89" t="e">
        <f t="shared" si="24"/>
        <v>#VALUE!</v>
      </c>
      <c r="BY67" s="89" t="e">
        <f t="shared" si="25"/>
        <v>#VALUE!</v>
      </c>
      <c r="BZ67" s="89" t="e">
        <f t="shared" si="25"/>
        <v>#VALUE!</v>
      </c>
      <c r="CA67" s="89" t="e">
        <f t="shared" si="25"/>
        <v>#VALUE!</v>
      </c>
      <c r="CB67" s="89" t="e">
        <f t="shared" si="25"/>
        <v>#VALUE!</v>
      </c>
    </row>
    <row r="68" spans="2:80" x14ac:dyDescent="0.35">
      <c r="B68" s="34"/>
      <c r="C68" s="34"/>
      <c r="D68" s="24"/>
      <c r="E68" s="34"/>
      <c r="F68" s="35"/>
      <c r="G68" s="35"/>
      <c r="H68" s="35"/>
      <c r="I68" s="149"/>
      <c r="J68" s="149"/>
      <c r="K68" s="34"/>
      <c r="L68" s="24"/>
      <c r="M68" s="26">
        <v>430</v>
      </c>
      <c r="N68" s="26" t="s">
        <v>43</v>
      </c>
      <c r="O68" s="26" t="e">
        <f>VLOOKUP(L68,CONTROL!$P$12:$Q$553,2,FALSE)</f>
        <v>#N/A</v>
      </c>
      <c r="P68" s="26"/>
      <c r="Q68" s="36"/>
      <c r="R68" s="27"/>
      <c r="S68" s="27"/>
      <c r="T68" s="27"/>
      <c r="U68" s="27"/>
      <c r="V68" s="87">
        <f t="shared" si="12"/>
        <v>0</v>
      </c>
      <c r="W68" s="87">
        <f t="shared" si="32"/>
        <v>0</v>
      </c>
      <c r="X68" s="28"/>
      <c r="Y68" s="37"/>
      <c r="Z68" s="37"/>
      <c r="AA68" s="37"/>
      <c r="AB68" s="28"/>
      <c r="AC68" s="37"/>
      <c r="AD68" s="29">
        <f t="shared" si="34"/>
        <v>0</v>
      </c>
      <c r="AE68" s="29">
        <f t="shared" si="35"/>
        <v>0</v>
      </c>
      <c r="AF68" s="29">
        <f t="shared" si="36"/>
        <v>0</v>
      </c>
      <c r="AG68" s="30">
        <f t="shared" si="6"/>
        <v>0</v>
      </c>
      <c r="AH68" s="30">
        <f t="shared" si="14"/>
        <v>0</v>
      </c>
      <c r="AI68" s="30">
        <f t="shared" si="15"/>
        <v>0</v>
      </c>
      <c r="AJ68" s="31">
        <f t="shared" si="7"/>
        <v>0</v>
      </c>
      <c r="AK68" s="32" t="str">
        <f>IF(AJ68=0,"",IF(DADES!AJ68&gt;CONTROL!$C$7, CONTROL!$B$7,
IF(AND(DADES!AJ68&gt;=CONTROL!$C$4, DADES!AJ68&lt;=CONTROL!$D$4), CONTROL!$B$4,
IF(AND(DADES!AJ68&gt;=CONTROL!$C$5, DADES!AJ68&lt;=CONTROL!$D$5), CONTROL!$B$5,
IF(AND(DADES!AJ68&gt;=CONTROL!$C$6, DADES!AJ68&lt;=CONTROL!$D$6), CONTROL!$B$6,
CONTROL!$B$7)))))</f>
        <v/>
      </c>
      <c r="AL68" s="33">
        <f t="shared" si="16"/>
        <v>0</v>
      </c>
      <c r="AM68" s="33">
        <f t="shared" si="17"/>
        <v>0</v>
      </c>
      <c r="AN68" s="32" t="str">
        <f>IF(AG68&gt;0,IF(DADES!AG68&gt;CONTROL!$H$6, CONTROL!$G$6,
IF(AND(DADES!AG68&gt;=CONTROL!$H$5, DADES!AG68&lt;=CONTROL!$I$5), CONTROL!$G$5,
IF(AND(DADES!AG68&gt;=CONTROL!$H$4, DADES!AG68&lt;=CONTROL!$I$4), CONTROL!$G$4,
"G_SALARI NO APLICABLE"))),"")</f>
        <v/>
      </c>
      <c r="AO68" s="32" t="str">
        <f t="shared" si="8"/>
        <v/>
      </c>
      <c r="AP68" s="86" t="str">
        <f t="shared" si="18"/>
        <v/>
      </c>
      <c r="AQ68" s="89" t="str">
        <f t="shared" si="33"/>
        <v/>
      </c>
      <c r="AR68" s="89" t="str">
        <f t="shared" si="38"/>
        <v/>
      </c>
      <c r="AS68" s="89" t="str">
        <f t="shared" si="38"/>
        <v/>
      </c>
      <c r="AT68" s="89" t="str">
        <f t="shared" si="38"/>
        <v/>
      </c>
      <c r="AU68" s="89" t="str">
        <f t="shared" si="38"/>
        <v/>
      </c>
      <c r="AV68" s="89" t="str">
        <f t="shared" si="38"/>
        <v/>
      </c>
      <c r="AW68" s="89" t="str">
        <f t="shared" si="38"/>
        <v/>
      </c>
      <c r="AX68" s="89" t="str">
        <f t="shared" si="38"/>
        <v/>
      </c>
      <c r="AY68" s="89" t="str">
        <f t="shared" si="38"/>
        <v/>
      </c>
      <c r="AZ68" s="89" t="str">
        <f t="shared" si="38"/>
        <v/>
      </c>
      <c r="BA68" s="89" t="str">
        <f t="shared" si="38"/>
        <v/>
      </c>
      <c r="BB68" s="89" t="str">
        <f t="shared" si="38"/>
        <v/>
      </c>
      <c r="BC68" s="89">
        <f t="shared" si="19"/>
        <v>0</v>
      </c>
      <c r="BD68" s="89">
        <f t="shared" si="20"/>
        <v>0</v>
      </c>
      <c r="BE68" s="89">
        <f t="shared" si="20"/>
        <v>0</v>
      </c>
      <c r="BF68" s="89">
        <f t="shared" si="20"/>
        <v>0</v>
      </c>
      <c r="BG68" s="89">
        <f t="shared" si="20"/>
        <v>0</v>
      </c>
      <c r="BH68" s="89">
        <f t="shared" si="21"/>
        <v>0</v>
      </c>
      <c r="BI68" s="89">
        <f t="shared" si="21"/>
        <v>0</v>
      </c>
      <c r="BJ68" s="89">
        <f t="shared" si="21"/>
        <v>0</v>
      </c>
      <c r="BK68" s="89">
        <f t="shared" si="21"/>
        <v>0</v>
      </c>
      <c r="BL68" s="89">
        <f t="shared" si="22"/>
        <v>0</v>
      </c>
      <c r="BM68" s="89">
        <f t="shared" si="22"/>
        <v>0</v>
      </c>
      <c r="BN68" s="89">
        <f t="shared" si="22"/>
        <v>0</v>
      </c>
      <c r="BO68" s="89">
        <f t="shared" si="22"/>
        <v>0</v>
      </c>
      <c r="BQ68" s="89" t="e">
        <f t="shared" si="23"/>
        <v>#VALUE!</v>
      </c>
      <c r="BR68" s="89" t="e">
        <f t="shared" si="23"/>
        <v>#VALUE!</v>
      </c>
      <c r="BS68" s="89" t="e">
        <f t="shared" si="23"/>
        <v>#VALUE!</v>
      </c>
      <c r="BT68" s="89" t="e">
        <f t="shared" si="23"/>
        <v>#VALUE!</v>
      </c>
      <c r="BU68" s="89" t="e">
        <f t="shared" si="24"/>
        <v>#VALUE!</v>
      </c>
      <c r="BV68" s="89" t="e">
        <f t="shared" si="24"/>
        <v>#VALUE!</v>
      </c>
      <c r="BW68" s="89" t="e">
        <f t="shared" si="24"/>
        <v>#VALUE!</v>
      </c>
      <c r="BX68" s="89" t="e">
        <f t="shared" si="24"/>
        <v>#VALUE!</v>
      </c>
      <c r="BY68" s="89" t="e">
        <f t="shared" si="25"/>
        <v>#VALUE!</v>
      </c>
      <c r="BZ68" s="89" t="e">
        <f t="shared" si="25"/>
        <v>#VALUE!</v>
      </c>
      <c r="CA68" s="89" t="e">
        <f t="shared" si="25"/>
        <v>#VALUE!</v>
      </c>
      <c r="CB68" s="89" t="e">
        <f t="shared" si="25"/>
        <v>#VALUE!</v>
      </c>
    </row>
    <row r="69" spans="2:80" x14ac:dyDescent="0.35">
      <c r="B69" s="34"/>
      <c r="C69" s="34"/>
      <c r="D69" s="24"/>
      <c r="E69" s="34"/>
      <c r="F69" s="35"/>
      <c r="G69" s="35"/>
      <c r="H69" s="35"/>
      <c r="I69" s="149"/>
      <c r="J69" s="149"/>
      <c r="K69" s="34"/>
      <c r="L69" s="24"/>
      <c r="M69" s="26">
        <v>430</v>
      </c>
      <c r="N69" s="26" t="s">
        <v>43</v>
      </c>
      <c r="O69" s="26" t="e">
        <f>VLOOKUP(L69,CONTROL!$P$12:$Q$553,2,FALSE)</f>
        <v>#N/A</v>
      </c>
      <c r="P69" s="26"/>
      <c r="Q69" s="36"/>
      <c r="R69" s="27"/>
      <c r="S69" s="27"/>
      <c r="T69" s="27"/>
      <c r="U69" s="27"/>
      <c r="V69" s="87">
        <f t="shared" si="12"/>
        <v>0</v>
      </c>
      <c r="W69" s="87">
        <f t="shared" si="32"/>
        <v>0</v>
      </c>
      <c r="X69" s="28"/>
      <c r="Y69" s="37"/>
      <c r="Z69" s="37"/>
      <c r="AA69" s="37"/>
      <c r="AB69" s="28"/>
      <c r="AC69" s="37"/>
      <c r="AD69" s="29">
        <f t="shared" si="34"/>
        <v>0</v>
      </c>
      <c r="AE69" s="29">
        <f t="shared" si="35"/>
        <v>0</v>
      </c>
      <c r="AF69" s="29">
        <f t="shared" si="36"/>
        <v>0</v>
      </c>
      <c r="AG69" s="30">
        <f t="shared" si="6"/>
        <v>0</v>
      </c>
      <c r="AH69" s="30">
        <f t="shared" si="14"/>
        <v>0</v>
      </c>
      <c r="AI69" s="30">
        <f t="shared" si="15"/>
        <v>0</v>
      </c>
      <c r="AJ69" s="31">
        <f t="shared" si="7"/>
        <v>0</v>
      </c>
      <c r="AK69" s="32" t="str">
        <f>IF(AJ69=0,"",IF(DADES!AJ69&gt;CONTROL!$C$7, CONTROL!$B$7,
IF(AND(DADES!AJ69&gt;=CONTROL!$C$4, DADES!AJ69&lt;=CONTROL!$D$4), CONTROL!$B$4,
IF(AND(DADES!AJ69&gt;=CONTROL!$C$5, DADES!AJ69&lt;=CONTROL!$D$5), CONTROL!$B$5,
IF(AND(DADES!AJ69&gt;=CONTROL!$C$6, DADES!AJ69&lt;=CONTROL!$D$6), CONTROL!$B$6,
CONTROL!$B$7)))))</f>
        <v/>
      </c>
      <c r="AL69" s="33">
        <f t="shared" si="16"/>
        <v>0</v>
      </c>
      <c r="AM69" s="33">
        <f t="shared" si="17"/>
        <v>0</v>
      </c>
      <c r="AN69" s="32" t="str">
        <f>IF(AG69&gt;0,IF(DADES!AG69&gt;CONTROL!$H$6, CONTROL!$G$6,
IF(AND(DADES!AG69&gt;=CONTROL!$H$5, DADES!AG69&lt;=CONTROL!$I$5), CONTROL!$G$5,
IF(AND(DADES!AG69&gt;=CONTROL!$H$4, DADES!AG69&lt;=CONTROL!$I$4), CONTROL!$G$4,
"G_SALARI NO APLICABLE"))),"")</f>
        <v/>
      </c>
      <c r="AO69" s="32" t="str">
        <f t="shared" si="8"/>
        <v/>
      </c>
      <c r="AP69" s="86" t="str">
        <f t="shared" si="18"/>
        <v/>
      </c>
      <c r="AQ69" s="89" t="str">
        <f t="shared" si="33"/>
        <v/>
      </c>
      <c r="AR69" s="89" t="str">
        <f t="shared" si="38"/>
        <v/>
      </c>
      <c r="AS69" s="89" t="str">
        <f t="shared" si="38"/>
        <v/>
      </c>
      <c r="AT69" s="89" t="str">
        <f t="shared" si="38"/>
        <v/>
      </c>
      <c r="AU69" s="89" t="str">
        <f t="shared" si="38"/>
        <v/>
      </c>
      <c r="AV69" s="89" t="str">
        <f t="shared" si="38"/>
        <v/>
      </c>
      <c r="AW69" s="89" t="str">
        <f t="shared" si="38"/>
        <v/>
      </c>
      <c r="AX69" s="89" t="str">
        <f t="shared" si="38"/>
        <v/>
      </c>
      <c r="AY69" s="89" t="str">
        <f t="shared" si="38"/>
        <v/>
      </c>
      <c r="AZ69" s="89" t="str">
        <f t="shared" si="38"/>
        <v/>
      </c>
      <c r="BA69" s="89" t="str">
        <f t="shared" si="38"/>
        <v/>
      </c>
      <c r="BB69" s="89" t="str">
        <f t="shared" si="38"/>
        <v/>
      </c>
      <c r="BC69" s="89">
        <f t="shared" si="19"/>
        <v>0</v>
      </c>
      <c r="BD69" s="89">
        <f t="shared" si="20"/>
        <v>0</v>
      </c>
      <c r="BE69" s="89">
        <f t="shared" si="20"/>
        <v>0</v>
      </c>
      <c r="BF69" s="89">
        <f t="shared" si="20"/>
        <v>0</v>
      </c>
      <c r="BG69" s="89">
        <f t="shared" si="20"/>
        <v>0</v>
      </c>
      <c r="BH69" s="89">
        <f t="shared" si="21"/>
        <v>0</v>
      </c>
      <c r="BI69" s="89">
        <f t="shared" si="21"/>
        <v>0</v>
      </c>
      <c r="BJ69" s="89">
        <f t="shared" si="21"/>
        <v>0</v>
      </c>
      <c r="BK69" s="89">
        <f t="shared" si="21"/>
        <v>0</v>
      </c>
      <c r="BL69" s="89">
        <f t="shared" si="22"/>
        <v>0</v>
      </c>
      <c r="BM69" s="89">
        <f t="shared" si="22"/>
        <v>0</v>
      </c>
      <c r="BN69" s="89">
        <f t="shared" si="22"/>
        <v>0</v>
      </c>
      <c r="BO69" s="89">
        <f t="shared" si="22"/>
        <v>0</v>
      </c>
      <c r="BQ69" s="89" t="e">
        <f t="shared" si="23"/>
        <v>#VALUE!</v>
      </c>
      <c r="BR69" s="89" t="e">
        <f t="shared" si="23"/>
        <v>#VALUE!</v>
      </c>
      <c r="BS69" s="89" t="e">
        <f t="shared" si="23"/>
        <v>#VALUE!</v>
      </c>
      <c r="BT69" s="89" t="e">
        <f t="shared" si="23"/>
        <v>#VALUE!</v>
      </c>
      <c r="BU69" s="89" t="e">
        <f t="shared" si="24"/>
        <v>#VALUE!</v>
      </c>
      <c r="BV69" s="89" t="e">
        <f t="shared" si="24"/>
        <v>#VALUE!</v>
      </c>
      <c r="BW69" s="89" t="e">
        <f t="shared" si="24"/>
        <v>#VALUE!</v>
      </c>
      <c r="BX69" s="89" t="e">
        <f t="shared" si="24"/>
        <v>#VALUE!</v>
      </c>
      <c r="BY69" s="89" t="e">
        <f t="shared" si="25"/>
        <v>#VALUE!</v>
      </c>
      <c r="BZ69" s="89" t="e">
        <f t="shared" si="25"/>
        <v>#VALUE!</v>
      </c>
      <c r="CA69" s="89" t="e">
        <f t="shared" si="25"/>
        <v>#VALUE!</v>
      </c>
      <c r="CB69" s="89" t="e">
        <f t="shared" si="25"/>
        <v>#VALUE!</v>
      </c>
    </row>
    <row r="70" spans="2:80" x14ac:dyDescent="0.35">
      <c r="B70" s="34"/>
      <c r="C70" s="34"/>
      <c r="D70" s="24"/>
      <c r="E70" s="34"/>
      <c r="F70" s="35"/>
      <c r="G70" s="35"/>
      <c r="H70" s="35"/>
      <c r="I70" s="149"/>
      <c r="J70" s="149"/>
      <c r="K70" s="34"/>
      <c r="L70" s="24"/>
      <c r="M70" s="26">
        <v>912</v>
      </c>
      <c r="N70" s="26" t="s">
        <v>44</v>
      </c>
      <c r="O70" s="26" t="e">
        <f>VLOOKUP(L70,CONTROL!$P$12:$Q$553,2,FALSE)</f>
        <v>#N/A</v>
      </c>
      <c r="P70" s="26"/>
      <c r="Q70" s="36"/>
      <c r="R70" s="27"/>
      <c r="S70" s="27"/>
      <c r="T70" s="27"/>
      <c r="U70" s="27"/>
      <c r="V70" s="87">
        <f t="shared" si="12"/>
        <v>0</v>
      </c>
      <c r="W70" s="87">
        <f t="shared" si="32"/>
        <v>0</v>
      </c>
      <c r="X70" s="28"/>
      <c r="Y70" s="37"/>
      <c r="Z70" s="37"/>
      <c r="AA70" s="37"/>
      <c r="AB70" s="28"/>
      <c r="AC70" s="37"/>
      <c r="AD70" s="29">
        <f t="shared" si="34"/>
        <v>0</v>
      </c>
      <c r="AE70" s="29">
        <f t="shared" si="35"/>
        <v>0</v>
      </c>
      <c r="AF70" s="29">
        <f t="shared" si="36"/>
        <v>0</v>
      </c>
      <c r="AG70" s="30">
        <f t="shared" si="6"/>
        <v>0</v>
      </c>
      <c r="AH70" s="30">
        <f t="shared" si="14"/>
        <v>0</v>
      </c>
      <c r="AI70" s="30">
        <f t="shared" si="15"/>
        <v>0</v>
      </c>
      <c r="AJ70" s="31">
        <f t="shared" si="7"/>
        <v>0</v>
      </c>
      <c r="AK70" s="32" t="str">
        <f>IF(AJ70=0,"",IF(DADES!AJ70&gt;CONTROL!$C$7, CONTROL!$B$7,
IF(AND(DADES!AJ70&gt;=CONTROL!$C$4, DADES!AJ70&lt;=CONTROL!$D$4), CONTROL!$B$4,
IF(AND(DADES!AJ70&gt;=CONTROL!$C$5, DADES!AJ70&lt;=CONTROL!$D$5), CONTROL!$B$5,
IF(AND(DADES!AJ70&gt;=CONTROL!$C$6, DADES!AJ70&lt;=CONTROL!$D$6), CONTROL!$B$6,
CONTROL!$B$7)))))</f>
        <v/>
      </c>
      <c r="AL70" s="33">
        <f t="shared" si="16"/>
        <v>0</v>
      </c>
      <c r="AM70" s="33">
        <f t="shared" si="17"/>
        <v>0</v>
      </c>
      <c r="AN70" s="32" t="str">
        <f>IF(AG70&gt;0,IF(DADES!AG70&gt;CONTROL!$H$6, CONTROL!$G$6,
IF(AND(DADES!AG70&gt;=CONTROL!$H$5, DADES!AG70&lt;=CONTROL!$I$5), CONTROL!$G$5,
IF(AND(DADES!AG70&gt;=CONTROL!$H$4, DADES!AG70&lt;=CONTROL!$I$4), CONTROL!$G$4,
"G_SALARI NO APLICABLE"))),"")</f>
        <v/>
      </c>
      <c r="AO70" s="32" t="str">
        <f t="shared" si="8"/>
        <v/>
      </c>
      <c r="AP70" s="86" t="str">
        <f t="shared" si="18"/>
        <v/>
      </c>
      <c r="AQ70" s="89" t="str">
        <f t="shared" si="33"/>
        <v/>
      </c>
      <c r="AR70" s="89" t="str">
        <f t="shared" si="38"/>
        <v/>
      </c>
      <c r="AS70" s="89" t="str">
        <f t="shared" si="38"/>
        <v/>
      </c>
      <c r="AT70" s="89" t="str">
        <f t="shared" si="38"/>
        <v/>
      </c>
      <c r="AU70" s="89" t="str">
        <f t="shared" si="38"/>
        <v/>
      </c>
      <c r="AV70" s="89" t="str">
        <f t="shared" si="38"/>
        <v/>
      </c>
      <c r="AW70" s="89" t="str">
        <f t="shared" si="38"/>
        <v/>
      </c>
      <c r="AX70" s="89" t="str">
        <f t="shared" si="38"/>
        <v/>
      </c>
      <c r="AY70" s="89" t="str">
        <f t="shared" si="38"/>
        <v/>
      </c>
      <c r="AZ70" s="89" t="str">
        <f t="shared" si="38"/>
        <v/>
      </c>
      <c r="BA70" s="89" t="str">
        <f t="shared" si="38"/>
        <v/>
      </c>
      <c r="BB70" s="89" t="str">
        <f t="shared" si="38"/>
        <v/>
      </c>
      <c r="BC70" s="89">
        <f t="shared" si="19"/>
        <v>0</v>
      </c>
      <c r="BD70" s="89">
        <f t="shared" si="20"/>
        <v>0</v>
      </c>
      <c r="BE70" s="89">
        <f t="shared" si="20"/>
        <v>0</v>
      </c>
      <c r="BF70" s="89">
        <f t="shared" si="20"/>
        <v>0</v>
      </c>
      <c r="BG70" s="89">
        <f t="shared" si="20"/>
        <v>0</v>
      </c>
      <c r="BH70" s="89">
        <f t="shared" si="21"/>
        <v>0</v>
      </c>
      <c r="BI70" s="89">
        <f t="shared" si="21"/>
        <v>0</v>
      </c>
      <c r="BJ70" s="89">
        <f t="shared" si="21"/>
        <v>0</v>
      </c>
      <c r="BK70" s="89">
        <f t="shared" si="21"/>
        <v>0</v>
      </c>
      <c r="BL70" s="89">
        <f t="shared" si="22"/>
        <v>0</v>
      </c>
      <c r="BM70" s="89">
        <f t="shared" si="22"/>
        <v>0</v>
      </c>
      <c r="BN70" s="89">
        <f t="shared" si="22"/>
        <v>0</v>
      </c>
      <c r="BO70" s="89">
        <f t="shared" si="22"/>
        <v>0</v>
      </c>
      <c r="BQ70" s="89" t="e">
        <f t="shared" si="23"/>
        <v>#VALUE!</v>
      </c>
      <c r="BR70" s="89" t="e">
        <f t="shared" si="23"/>
        <v>#VALUE!</v>
      </c>
      <c r="BS70" s="89" t="e">
        <f t="shared" si="23"/>
        <v>#VALUE!</v>
      </c>
      <c r="BT70" s="89" t="e">
        <f t="shared" si="23"/>
        <v>#VALUE!</v>
      </c>
      <c r="BU70" s="89" t="e">
        <f t="shared" si="24"/>
        <v>#VALUE!</v>
      </c>
      <c r="BV70" s="89" t="e">
        <f t="shared" si="24"/>
        <v>#VALUE!</v>
      </c>
      <c r="BW70" s="89" t="e">
        <f t="shared" si="24"/>
        <v>#VALUE!</v>
      </c>
      <c r="BX70" s="89" t="e">
        <f t="shared" si="24"/>
        <v>#VALUE!</v>
      </c>
      <c r="BY70" s="89" t="e">
        <f t="shared" si="25"/>
        <v>#VALUE!</v>
      </c>
      <c r="BZ70" s="89" t="e">
        <f t="shared" si="25"/>
        <v>#VALUE!</v>
      </c>
      <c r="CA70" s="89" t="e">
        <f t="shared" si="25"/>
        <v>#VALUE!</v>
      </c>
      <c r="CB70" s="89" t="e">
        <f t="shared" si="25"/>
        <v>#VALUE!</v>
      </c>
    </row>
    <row r="71" spans="2:80" x14ac:dyDescent="0.35">
      <c r="B71" s="34"/>
      <c r="C71" s="34"/>
      <c r="D71" s="24"/>
      <c r="E71" s="34"/>
      <c r="F71" s="35"/>
      <c r="G71" s="35"/>
      <c r="H71" s="35"/>
      <c r="I71" s="149"/>
      <c r="J71" s="149"/>
      <c r="K71" s="34"/>
      <c r="L71" s="24"/>
      <c r="M71" s="26">
        <v>912</v>
      </c>
      <c r="N71" s="26" t="s">
        <v>44</v>
      </c>
      <c r="O71" s="26" t="e">
        <f>VLOOKUP(L71,CONTROL!$P$12:$Q$553,2,FALSE)</f>
        <v>#N/A</v>
      </c>
      <c r="P71" s="26"/>
      <c r="Q71" s="36"/>
      <c r="R71" s="27"/>
      <c r="S71" s="27"/>
      <c r="T71" s="27"/>
      <c r="U71" s="27"/>
      <c r="V71" s="87">
        <f t="shared" si="12"/>
        <v>0</v>
      </c>
      <c r="W71" s="87">
        <f t="shared" si="32"/>
        <v>0</v>
      </c>
      <c r="X71" s="28"/>
      <c r="Y71" s="37"/>
      <c r="Z71" s="37"/>
      <c r="AA71" s="37"/>
      <c r="AB71" s="28"/>
      <c r="AC71" s="37"/>
      <c r="AD71" s="29">
        <f t="shared" si="34"/>
        <v>0</v>
      </c>
      <c r="AE71" s="29">
        <f t="shared" si="35"/>
        <v>0</v>
      </c>
      <c r="AF71" s="29">
        <f t="shared" si="36"/>
        <v>0</v>
      </c>
      <c r="AG71" s="30">
        <f t="shared" si="6"/>
        <v>0</v>
      </c>
      <c r="AH71" s="30">
        <f t="shared" si="14"/>
        <v>0</v>
      </c>
      <c r="AI71" s="30">
        <f t="shared" si="15"/>
        <v>0</v>
      </c>
      <c r="AJ71" s="31">
        <f t="shared" si="7"/>
        <v>0</v>
      </c>
      <c r="AK71" s="32" t="str">
        <f>IF(AJ71=0,"",IF(DADES!AJ71&gt;CONTROL!$C$7, CONTROL!$B$7,
IF(AND(DADES!AJ71&gt;=CONTROL!$C$4, DADES!AJ71&lt;=CONTROL!$D$4), CONTROL!$B$4,
IF(AND(DADES!AJ71&gt;=CONTROL!$C$5, DADES!AJ71&lt;=CONTROL!$D$5), CONTROL!$B$5,
IF(AND(DADES!AJ71&gt;=CONTROL!$C$6, DADES!AJ71&lt;=CONTROL!$D$6), CONTROL!$B$6,
CONTROL!$B$7)))))</f>
        <v/>
      </c>
      <c r="AL71" s="33">
        <f t="shared" si="16"/>
        <v>0</v>
      </c>
      <c r="AM71" s="33">
        <f t="shared" si="17"/>
        <v>0</v>
      </c>
      <c r="AN71" s="32" t="str">
        <f>IF(AG71&gt;0,IF(DADES!AG71&gt;CONTROL!$H$6, CONTROL!$G$6,
IF(AND(DADES!AG71&gt;=CONTROL!$H$5, DADES!AG71&lt;=CONTROL!$I$5), CONTROL!$G$5,
IF(AND(DADES!AG71&gt;=CONTROL!$H$4, DADES!AG71&lt;=CONTROL!$I$4), CONTROL!$G$4,
"G_SALARI NO APLICABLE"))),"")</f>
        <v/>
      </c>
      <c r="AO71" s="32" t="str">
        <f t="shared" si="8"/>
        <v/>
      </c>
      <c r="AP71" s="86" t="str">
        <f t="shared" si="18"/>
        <v/>
      </c>
      <c r="AQ71" s="89" t="str">
        <f t="shared" si="33"/>
        <v/>
      </c>
      <c r="AR71" s="89" t="str">
        <f t="shared" si="38"/>
        <v/>
      </c>
      <c r="AS71" s="89" t="str">
        <f t="shared" si="38"/>
        <v/>
      </c>
      <c r="AT71" s="89" t="str">
        <f t="shared" si="38"/>
        <v/>
      </c>
      <c r="AU71" s="89" t="str">
        <f t="shared" si="38"/>
        <v/>
      </c>
      <c r="AV71" s="89" t="str">
        <f t="shared" si="38"/>
        <v/>
      </c>
      <c r="AW71" s="89" t="str">
        <f t="shared" si="38"/>
        <v/>
      </c>
      <c r="AX71" s="89" t="str">
        <f t="shared" si="38"/>
        <v/>
      </c>
      <c r="AY71" s="89" t="str">
        <f t="shared" si="38"/>
        <v/>
      </c>
      <c r="AZ71" s="89" t="str">
        <f t="shared" si="38"/>
        <v/>
      </c>
      <c r="BA71" s="89" t="str">
        <f t="shared" si="38"/>
        <v/>
      </c>
      <c r="BB71" s="89" t="str">
        <f t="shared" si="38"/>
        <v/>
      </c>
      <c r="BC71" s="89">
        <f t="shared" si="19"/>
        <v>0</v>
      </c>
      <c r="BD71" s="89">
        <f t="shared" si="20"/>
        <v>0</v>
      </c>
      <c r="BE71" s="89">
        <f t="shared" si="20"/>
        <v>0</v>
      </c>
      <c r="BF71" s="89">
        <f t="shared" si="20"/>
        <v>0</v>
      </c>
      <c r="BG71" s="89">
        <f t="shared" si="20"/>
        <v>0</v>
      </c>
      <c r="BH71" s="89">
        <f t="shared" si="21"/>
        <v>0</v>
      </c>
      <c r="BI71" s="89">
        <f t="shared" si="21"/>
        <v>0</v>
      </c>
      <c r="BJ71" s="89">
        <f t="shared" si="21"/>
        <v>0</v>
      </c>
      <c r="BK71" s="89">
        <f t="shared" si="21"/>
        <v>0</v>
      </c>
      <c r="BL71" s="89">
        <f t="shared" si="22"/>
        <v>0</v>
      </c>
      <c r="BM71" s="89">
        <f t="shared" si="22"/>
        <v>0</v>
      </c>
      <c r="BN71" s="89">
        <f t="shared" si="22"/>
        <v>0</v>
      </c>
      <c r="BO71" s="89">
        <f t="shared" si="22"/>
        <v>0</v>
      </c>
      <c r="BQ71" s="89" t="e">
        <f t="shared" si="23"/>
        <v>#VALUE!</v>
      </c>
      <c r="BR71" s="89" t="e">
        <f t="shared" si="23"/>
        <v>#VALUE!</v>
      </c>
      <c r="BS71" s="89" t="e">
        <f t="shared" si="23"/>
        <v>#VALUE!</v>
      </c>
      <c r="BT71" s="89" t="e">
        <f t="shared" si="23"/>
        <v>#VALUE!</v>
      </c>
      <c r="BU71" s="89" t="e">
        <f t="shared" si="24"/>
        <v>#VALUE!</v>
      </c>
      <c r="BV71" s="89" t="e">
        <f t="shared" si="24"/>
        <v>#VALUE!</v>
      </c>
      <c r="BW71" s="89" t="e">
        <f t="shared" si="24"/>
        <v>#VALUE!</v>
      </c>
      <c r="BX71" s="89" t="e">
        <f t="shared" si="24"/>
        <v>#VALUE!</v>
      </c>
      <c r="BY71" s="89" t="e">
        <f t="shared" si="25"/>
        <v>#VALUE!</v>
      </c>
      <c r="BZ71" s="89" t="e">
        <f t="shared" si="25"/>
        <v>#VALUE!</v>
      </c>
      <c r="CA71" s="89" t="e">
        <f t="shared" si="25"/>
        <v>#VALUE!</v>
      </c>
      <c r="CB71" s="89" t="e">
        <f t="shared" si="25"/>
        <v>#VALUE!</v>
      </c>
    </row>
    <row r="72" spans="2:80" x14ac:dyDescent="0.35">
      <c r="B72" s="34"/>
      <c r="C72" s="34"/>
      <c r="D72" s="24"/>
      <c r="E72" s="34"/>
      <c r="F72" s="35"/>
      <c r="G72" s="35"/>
      <c r="H72" s="35"/>
      <c r="I72" s="149"/>
      <c r="J72" s="149"/>
      <c r="K72" s="34"/>
      <c r="L72" s="24"/>
      <c r="M72" s="26">
        <v>912</v>
      </c>
      <c r="N72" s="26" t="s">
        <v>44</v>
      </c>
      <c r="O72" s="26" t="e">
        <f>VLOOKUP(L72,CONTROL!$P$12:$Q$553,2,FALSE)</f>
        <v>#N/A</v>
      </c>
      <c r="P72" s="26"/>
      <c r="Q72" s="36"/>
      <c r="R72" s="27"/>
      <c r="S72" s="27"/>
      <c r="T72" s="27"/>
      <c r="U72" s="27"/>
      <c r="V72" s="87">
        <f t="shared" si="12"/>
        <v>0</v>
      </c>
      <c r="W72" s="87">
        <f t="shared" si="32"/>
        <v>0</v>
      </c>
      <c r="X72" s="28"/>
      <c r="Y72" s="37"/>
      <c r="Z72" s="37"/>
      <c r="AA72" s="37"/>
      <c r="AB72" s="28"/>
      <c r="AC72" s="37"/>
      <c r="AD72" s="29">
        <f t="shared" ref="AD72:AD105" si="39">+V72</f>
        <v>0</v>
      </c>
      <c r="AE72" s="29">
        <f t="shared" ref="AE72:AE105" si="40">SUM(X72:AA72)</f>
        <v>0</v>
      </c>
      <c r="AF72" s="29">
        <f t="shared" ref="AF72:AF105" si="41">+AC72</f>
        <v>0</v>
      </c>
      <c r="AG72" s="30">
        <f t="shared" ref="AG72:AG105" si="42">+W72</f>
        <v>0</v>
      </c>
      <c r="AH72" s="30">
        <f t="shared" si="14"/>
        <v>0</v>
      </c>
      <c r="AI72" s="30">
        <f t="shared" si="15"/>
        <v>0</v>
      </c>
      <c r="AJ72" s="31">
        <f t="shared" ref="AJ72:AJ105" si="43">IF(YEAR(F72)&lt;&gt;1900,YEAR($C$4)-YEAR(F72),0)</f>
        <v>0</v>
      </c>
      <c r="AK72" s="32" t="str">
        <f>IF(AJ72=0,"",IF(DADES!AJ72&gt;CONTROL!$C$7, CONTROL!$B$7,
IF(AND(DADES!AJ72&gt;=CONTROL!$C$4, DADES!AJ72&lt;=CONTROL!$D$4), CONTROL!$B$4,
IF(AND(DADES!AJ72&gt;=CONTROL!$C$5, DADES!AJ72&lt;=CONTROL!$D$5), CONTROL!$B$5,
IF(AND(DADES!AJ72&gt;=CONTROL!$C$6, DADES!AJ72&lt;=CONTROL!$D$6), CONTROL!$B$6,
CONTROL!$B$7)))))</f>
        <v/>
      </c>
      <c r="AL72" s="33">
        <f t="shared" si="16"/>
        <v>0</v>
      </c>
      <c r="AM72" s="33">
        <f t="shared" si="17"/>
        <v>0</v>
      </c>
      <c r="AN72" s="32" t="str">
        <f>IF(AG72&gt;0,IF(DADES!AG72&gt;CONTROL!$H$6, CONTROL!$G$6,
IF(AND(DADES!AG72&gt;=CONTROL!$H$5, DADES!AG72&lt;=CONTROL!$I$5), CONTROL!$G$5,
IF(AND(DADES!AG72&gt;=CONTROL!$H$4, DADES!AG72&lt;=CONTROL!$I$4), CONTROL!$G$4,
"G_SALARI NO APLICABLE"))),"")</f>
        <v/>
      </c>
      <c r="AO72" s="32" t="str">
        <f t="shared" ref="AO72:AO105" si="44">IF(B72="","",IF(X72&gt;0,"SI","NO"))</f>
        <v/>
      </c>
      <c r="AP72" s="86" t="str">
        <f t="shared" si="18"/>
        <v/>
      </c>
      <c r="AQ72" s="89" t="str">
        <f t="shared" si="33"/>
        <v/>
      </c>
      <c r="AR72" s="89" t="str">
        <f t="shared" si="38"/>
        <v/>
      </c>
      <c r="AS72" s="89" t="str">
        <f t="shared" si="38"/>
        <v/>
      </c>
      <c r="AT72" s="89" t="str">
        <f t="shared" si="38"/>
        <v/>
      </c>
      <c r="AU72" s="89" t="str">
        <f t="shared" si="38"/>
        <v/>
      </c>
      <c r="AV72" s="89" t="str">
        <f t="shared" si="38"/>
        <v/>
      </c>
      <c r="AW72" s="89" t="str">
        <f t="shared" si="38"/>
        <v/>
      </c>
      <c r="AX72" s="89" t="str">
        <f t="shared" si="38"/>
        <v/>
      </c>
      <c r="AY72" s="89" t="str">
        <f t="shared" si="38"/>
        <v/>
      </c>
      <c r="AZ72" s="89" t="str">
        <f t="shared" si="38"/>
        <v/>
      </c>
      <c r="BA72" s="89" t="str">
        <f t="shared" si="38"/>
        <v/>
      </c>
      <c r="BB72" s="89" t="str">
        <f t="shared" si="38"/>
        <v/>
      </c>
      <c r="BC72" s="89">
        <f t="shared" si="19"/>
        <v>0</v>
      </c>
      <c r="BD72" s="89">
        <f t="shared" si="20"/>
        <v>0</v>
      </c>
      <c r="BE72" s="89">
        <f t="shared" si="20"/>
        <v>0</v>
      </c>
      <c r="BF72" s="89">
        <f t="shared" si="20"/>
        <v>0</v>
      </c>
      <c r="BG72" s="89">
        <f t="shared" ref="BG72" si="45">$BC72*IF(BG$5&gt;$G72,1,0)*IF($H72&lt;BG$5,1,0)*MAX(0, MIN(IF($H72="", BG$5, $H72), BG$5) - MAX($G72, BG$4) + 1)</f>
        <v>0</v>
      </c>
      <c r="BH72" s="89">
        <f t="shared" si="21"/>
        <v>0</v>
      </c>
      <c r="BI72" s="89">
        <f t="shared" si="21"/>
        <v>0</v>
      </c>
      <c r="BJ72" s="89">
        <f t="shared" si="21"/>
        <v>0</v>
      </c>
      <c r="BK72" s="89">
        <f t="shared" ref="BK72" si="46">$BC72*IF(BK$5&gt;$G72,1,0)*IF($H72&lt;BK$5,1,0)*MAX(0, MIN(IF($H72="", BK$5, $H72), BK$5) - MAX($G72, BK$4) + 1)</f>
        <v>0</v>
      </c>
      <c r="BL72" s="89">
        <f t="shared" si="22"/>
        <v>0</v>
      </c>
      <c r="BM72" s="89">
        <f t="shared" si="22"/>
        <v>0</v>
      </c>
      <c r="BN72" s="89">
        <f t="shared" si="22"/>
        <v>0</v>
      </c>
      <c r="BO72" s="89">
        <f t="shared" ref="BO72:BO97" si="47">$BC72*IF(BO$5&gt;$G72,1,0)*IF($H72&lt;BO$5,1,0)*MAX(0, MIN(IF($H72="", BO$5, $H72), BO$5) - MAX($G72, BO$4) + 1)</f>
        <v>0</v>
      </c>
      <c r="BQ72" s="89" t="e">
        <f t="shared" si="23"/>
        <v>#VALUE!</v>
      </c>
      <c r="BR72" s="89" t="e">
        <f t="shared" si="23"/>
        <v>#VALUE!</v>
      </c>
      <c r="BS72" s="89" t="e">
        <f t="shared" si="23"/>
        <v>#VALUE!</v>
      </c>
      <c r="BT72" s="89" t="e">
        <f t="shared" ref="BT72" si="48">+ROUNDUP((BG72/30*22)/100,0)+AT72</f>
        <v>#VALUE!</v>
      </c>
      <c r="BU72" s="89" t="e">
        <f t="shared" si="24"/>
        <v>#VALUE!</v>
      </c>
      <c r="BV72" s="89" t="e">
        <f t="shared" si="24"/>
        <v>#VALUE!</v>
      </c>
      <c r="BW72" s="89" t="e">
        <f t="shared" si="24"/>
        <v>#VALUE!</v>
      </c>
      <c r="BX72" s="89" t="e">
        <f t="shared" ref="BX72" si="49">+ROUNDUP((BK72/30*22)/100,0)+AX72</f>
        <v>#VALUE!</v>
      </c>
      <c r="BY72" s="89" t="e">
        <f t="shared" si="25"/>
        <v>#VALUE!</v>
      </c>
      <c r="BZ72" s="89" t="e">
        <f t="shared" si="25"/>
        <v>#VALUE!</v>
      </c>
      <c r="CA72" s="89" t="e">
        <f t="shared" si="25"/>
        <v>#VALUE!</v>
      </c>
      <c r="CB72" s="89" t="e">
        <f t="shared" ref="CB72:CB105" si="50">+ROUNDUP((BO72/30*22)/100,0)+BB72</f>
        <v>#VALUE!</v>
      </c>
    </row>
    <row r="73" spans="2:80" x14ac:dyDescent="0.35">
      <c r="B73" s="34"/>
      <c r="C73" s="34"/>
      <c r="D73" s="24"/>
      <c r="E73" s="34"/>
      <c r="F73" s="35"/>
      <c r="G73" s="35"/>
      <c r="H73" s="35"/>
      <c r="I73" s="149"/>
      <c r="J73" s="149"/>
      <c r="K73" s="34"/>
      <c r="L73" s="24"/>
      <c r="M73" s="26">
        <v>501</v>
      </c>
      <c r="N73" s="26" t="s">
        <v>41</v>
      </c>
      <c r="O73" s="26" t="e">
        <f>VLOOKUP(L73,CONTROL!$P$12:$Q$553,2,FALSE)</f>
        <v>#N/A</v>
      </c>
      <c r="P73" s="26"/>
      <c r="Q73" s="36"/>
      <c r="R73" s="27"/>
      <c r="S73" s="27"/>
      <c r="T73" s="27"/>
      <c r="U73" s="27"/>
      <c r="V73" s="87">
        <f t="shared" ref="V73:V94" si="51">+U73*0.3*K73</f>
        <v>0</v>
      </c>
      <c r="W73" s="87">
        <f t="shared" si="32"/>
        <v>0</v>
      </c>
      <c r="X73" s="28"/>
      <c r="Y73" s="37"/>
      <c r="Z73" s="37"/>
      <c r="AA73" s="37"/>
      <c r="AB73" s="28"/>
      <c r="AC73" s="37"/>
      <c r="AD73" s="29">
        <f t="shared" si="39"/>
        <v>0</v>
      </c>
      <c r="AE73" s="29">
        <f t="shared" si="40"/>
        <v>0</v>
      </c>
      <c r="AF73" s="29">
        <f t="shared" si="41"/>
        <v>0</v>
      </c>
      <c r="AG73" s="30">
        <f t="shared" si="42"/>
        <v>0</v>
      </c>
      <c r="AH73" s="30">
        <f t="shared" si="14"/>
        <v>0</v>
      </c>
      <c r="AI73" s="30">
        <f t="shared" si="15"/>
        <v>0</v>
      </c>
      <c r="AJ73" s="31">
        <f t="shared" si="43"/>
        <v>0</v>
      </c>
      <c r="AK73" s="32" t="str">
        <f>IF(AJ73=0,"",IF(DADES!AJ73&gt;CONTROL!$C$7, CONTROL!$B$7,
IF(AND(DADES!AJ73&gt;=CONTROL!$C$4, DADES!AJ73&lt;=CONTROL!$D$4), CONTROL!$B$4,
IF(AND(DADES!AJ73&gt;=CONTROL!$C$5, DADES!AJ73&lt;=CONTROL!$D$5), CONTROL!$B$5,
IF(AND(DADES!AJ73&gt;=CONTROL!$C$6, DADES!AJ73&lt;=CONTROL!$D$6), CONTROL!$B$6,
CONTROL!$B$7)))))</f>
        <v/>
      </c>
      <c r="AL73" s="33">
        <f t="shared" si="16"/>
        <v>0</v>
      </c>
      <c r="AM73" s="33">
        <f t="shared" si="17"/>
        <v>0</v>
      </c>
      <c r="AN73" s="32" t="str">
        <f>IF(AG73&gt;0,IF(DADES!AG73&gt;CONTROL!$H$6, CONTROL!$G$6,
IF(AND(DADES!AG73&gt;=CONTROL!$H$5, DADES!AG73&lt;=CONTROL!$I$5), CONTROL!$G$5,
IF(AND(DADES!AG73&gt;=CONTROL!$H$4, DADES!AG73&lt;=CONTROL!$I$4), CONTROL!$G$4,
"G_SALARI NO APLICABLE"))),"")</f>
        <v/>
      </c>
      <c r="AO73" s="32" t="str">
        <f t="shared" si="44"/>
        <v/>
      </c>
      <c r="AP73" s="86" t="str">
        <f t="shared" ref="AP73:AP105" si="52">IF(H73&lt;&gt;"",H73-G73,"")</f>
        <v/>
      </c>
      <c r="AQ73" s="89" t="str">
        <f t="shared" si="33"/>
        <v/>
      </c>
      <c r="AR73" s="89" t="str">
        <f t="shared" si="38"/>
        <v/>
      </c>
      <c r="AS73" s="89" t="str">
        <f t="shared" si="38"/>
        <v/>
      </c>
      <c r="AT73" s="89" t="str">
        <f t="shared" si="38"/>
        <v/>
      </c>
      <c r="AU73" s="89" t="str">
        <f t="shared" si="38"/>
        <v/>
      </c>
      <c r="AV73" s="89" t="str">
        <f t="shared" si="38"/>
        <v/>
      </c>
      <c r="AW73" s="89" t="str">
        <f t="shared" si="38"/>
        <v/>
      </c>
      <c r="AX73" s="89" t="str">
        <f t="shared" si="38"/>
        <v/>
      </c>
      <c r="AY73" s="89" t="str">
        <f t="shared" si="38"/>
        <v/>
      </c>
      <c r="AZ73" s="89" t="str">
        <f t="shared" si="38"/>
        <v/>
      </c>
      <c r="BA73" s="89" t="str">
        <f t="shared" si="38"/>
        <v/>
      </c>
      <c r="BB73" s="89" t="str">
        <f t="shared" si="38"/>
        <v/>
      </c>
      <c r="BC73" s="89">
        <f t="shared" ref="BC73:BC105" si="53">IF(D73="contracte temps determinat",1,0)</f>
        <v>0</v>
      </c>
      <c r="BD73" s="89">
        <f t="shared" ref="BD73:BN97" si="54">$BC73*IF(BD$5&gt;$G73,1,0)*IF($H73&lt;BD$5,1,0)*MAX(0, MIN(IF($H73="", BD$5, $H73), BD$5) - MAX($G73, BD$4) + 1)</f>
        <v>0</v>
      </c>
      <c r="BE73" s="89">
        <f t="shared" si="54"/>
        <v>0</v>
      </c>
      <c r="BF73" s="89">
        <f t="shared" si="54"/>
        <v>0</v>
      </c>
      <c r="BG73" s="89">
        <f t="shared" si="54"/>
        <v>0</v>
      </c>
      <c r="BH73" s="89">
        <f t="shared" si="54"/>
        <v>0</v>
      </c>
      <c r="BI73" s="89">
        <f t="shared" si="54"/>
        <v>0</v>
      </c>
      <c r="BJ73" s="89">
        <f t="shared" si="54"/>
        <v>0</v>
      </c>
      <c r="BK73" s="89">
        <f t="shared" si="54"/>
        <v>0</v>
      </c>
      <c r="BL73" s="89">
        <f t="shared" si="54"/>
        <v>0</v>
      </c>
      <c r="BM73" s="89">
        <f t="shared" si="54"/>
        <v>0</v>
      </c>
      <c r="BN73" s="89">
        <f t="shared" si="54"/>
        <v>0</v>
      </c>
      <c r="BO73" s="89">
        <f t="shared" si="47"/>
        <v>0</v>
      </c>
      <c r="BQ73" s="89" t="e">
        <f t="shared" ref="BQ73:BX105" si="55">+ROUNDUP((BD73/30*22)/100,0)+AQ73</f>
        <v>#VALUE!</v>
      </c>
      <c r="BR73" s="89" t="e">
        <f t="shared" si="55"/>
        <v>#VALUE!</v>
      </c>
      <c r="BS73" s="89" t="e">
        <f t="shared" si="55"/>
        <v>#VALUE!</v>
      </c>
      <c r="BT73" s="89" t="e">
        <f t="shared" si="55"/>
        <v>#VALUE!</v>
      </c>
      <c r="BU73" s="89" t="e">
        <f t="shared" si="55"/>
        <v>#VALUE!</v>
      </c>
      <c r="BV73" s="89" t="e">
        <f t="shared" si="55"/>
        <v>#VALUE!</v>
      </c>
      <c r="BW73" s="89" t="e">
        <f t="shared" si="55"/>
        <v>#VALUE!</v>
      </c>
      <c r="BX73" s="89" t="e">
        <f t="shared" si="55"/>
        <v>#VALUE!</v>
      </c>
      <c r="BY73" s="89" t="e">
        <f t="shared" ref="BY73:CA105" si="56">+ROUNDUP((BL73/30*22)/100,0)+AY73</f>
        <v>#VALUE!</v>
      </c>
      <c r="BZ73" s="89" t="e">
        <f t="shared" si="56"/>
        <v>#VALUE!</v>
      </c>
      <c r="CA73" s="89" t="e">
        <f t="shared" si="56"/>
        <v>#VALUE!</v>
      </c>
      <c r="CB73" s="89" t="e">
        <f t="shared" si="50"/>
        <v>#VALUE!</v>
      </c>
    </row>
    <row r="74" spans="2:80" x14ac:dyDescent="0.35">
      <c r="B74" s="34"/>
      <c r="C74" s="34"/>
      <c r="D74" s="24"/>
      <c r="E74" s="34"/>
      <c r="F74" s="35"/>
      <c r="G74" s="35"/>
      <c r="H74" s="35"/>
      <c r="I74" s="149"/>
      <c r="J74" s="149"/>
      <c r="K74" s="34"/>
      <c r="L74" s="24"/>
      <c r="M74" s="26">
        <v>501</v>
      </c>
      <c r="N74" s="26" t="s">
        <v>41</v>
      </c>
      <c r="O74" s="26" t="e">
        <f>VLOOKUP(L74,CONTROL!$P$12:$Q$553,2,FALSE)</f>
        <v>#N/A</v>
      </c>
      <c r="P74" s="26"/>
      <c r="Q74" s="36"/>
      <c r="R74" s="27"/>
      <c r="S74" s="27"/>
      <c r="T74" s="27"/>
      <c r="U74" s="27"/>
      <c r="V74" s="87">
        <f t="shared" si="51"/>
        <v>0</v>
      </c>
      <c r="W74" s="87">
        <f t="shared" si="32"/>
        <v>0</v>
      </c>
      <c r="X74" s="28"/>
      <c r="Y74" s="37"/>
      <c r="Z74" s="37"/>
      <c r="AA74" s="37"/>
      <c r="AB74" s="28"/>
      <c r="AC74" s="37"/>
      <c r="AD74" s="29">
        <f t="shared" si="39"/>
        <v>0</v>
      </c>
      <c r="AE74" s="29">
        <f t="shared" si="40"/>
        <v>0</v>
      </c>
      <c r="AF74" s="29">
        <f t="shared" si="41"/>
        <v>0</v>
      </c>
      <c r="AG74" s="30">
        <f t="shared" si="42"/>
        <v>0</v>
      </c>
      <c r="AH74" s="30">
        <f t="shared" ref="AH74:AI105" si="57">+AE74</f>
        <v>0</v>
      </c>
      <c r="AI74" s="30">
        <f t="shared" si="57"/>
        <v>0</v>
      </c>
      <c r="AJ74" s="31">
        <f t="shared" si="43"/>
        <v>0</v>
      </c>
      <c r="AK74" s="32" t="str">
        <f>IF(AJ74=0,"",IF(DADES!AJ74&gt;CONTROL!$C$7, CONTROL!$B$7,
IF(AND(DADES!AJ74&gt;=CONTROL!$C$4, DADES!AJ74&lt;=CONTROL!$D$4), CONTROL!$B$4,
IF(AND(DADES!AJ74&gt;=CONTROL!$C$5, DADES!AJ74&lt;=CONTROL!$D$5), CONTROL!$B$5,
IF(AND(DADES!AJ74&gt;=CONTROL!$C$6, DADES!AJ74&lt;=CONTROL!$D$6), CONTROL!$B$6,
CONTROL!$B$7)))))</f>
        <v/>
      </c>
      <c r="AL74" s="33">
        <f t="shared" ref="AL74:AL105" si="58">+AD74+AE74+AF74</f>
        <v>0</v>
      </c>
      <c r="AM74" s="33">
        <f t="shared" ref="AM74:AM105" si="59">+AI74+AH74+AG74</f>
        <v>0</v>
      </c>
      <c r="AN74" s="32" t="str">
        <f>IF(AG74&gt;0,IF(DADES!AG74&gt;CONTROL!$H$6, CONTROL!$G$6,
IF(AND(DADES!AG74&gt;=CONTROL!$H$5, DADES!AG74&lt;=CONTROL!$I$5), CONTROL!$G$5,
IF(AND(DADES!AG74&gt;=CONTROL!$H$4, DADES!AG74&lt;=CONTROL!$I$4), CONTROL!$G$4,
"G_SALARI NO APLICABLE"))),"")</f>
        <v/>
      </c>
      <c r="AO74" s="32" t="str">
        <f t="shared" si="44"/>
        <v/>
      </c>
      <c r="AP74" s="86" t="str">
        <f t="shared" si="52"/>
        <v/>
      </c>
      <c r="AQ74" s="89" t="str">
        <f t="shared" si="33"/>
        <v/>
      </c>
      <c r="AR74" s="89" t="str">
        <f t="shared" si="38"/>
        <v/>
      </c>
      <c r="AS74" s="89" t="str">
        <f t="shared" si="38"/>
        <v/>
      </c>
      <c r="AT74" s="89" t="str">
        <f t="shared" si="38"/>
        <v/>
      </c>
      <c r="AU74" s="89" t="str">
        <f t="shared" si="38"/>
        <v/>
      </c>
      <c r="AV74" s="89" t="str">
        <f t="shared" si="38"/>
        <v/>
      </c>
      <c r="AW74" s="89" t="str">
        <f t="shared" si="38"/>
        <v/>
      </c>
      <c r="AX74" s="89" t="str">
        <f t="shared" si="38"/>
        <v/>
      </c>
      <c r="AY74" s="89" t="str">
        <f t="shared" si="38"/>
        <v/>
      </c>
      <c r="AZ74" s="89" t="str">
        <f t="shared" si="38"/>
        <v/>
      </c>
      <c r="BA74" s="89" t="str">
        <f t="shared" si="38"/>
        <v/>
      </c>
      <c r="BB74" s="89" t="str">
        <f t="shared" si="38"/>
        <v/>
      </c>
      <c r="BC74" s="89">
        <f t="shared" si="53"/>
        <v>0</v>
      </c>
      <c r="BD74" s="89">
        <f t="shared" si="54"/>
        <v>0</v>
      </c>
      <c r="BE74" s="89">
        <f t="shared" si="54"/>
        <v>0</v>
      </c>
      <c r="BF74" s="89">
        <f t="shared" si="54"/>
        <v>0</v>
      </c>
      <c r="BG74" s="89">
        <f t="shared" si="54"/>
        <v>0</v>
      </c>
      <c r="BH74" s="89">
        <f t="shared" si="54"/>
        <v>0</v>
      </c>
      <c r="BI74" s="89">
        <f t="shared" si="54"/>
        <v>0</v>
      </c>
      <c r="BJ74" s="89">
        <f t="shared" si="54"/>
        <v>0</v>
      </c>
      <c r="BK74" s="89">
        <f t="shared" si="54"/>
        <v>0</v>
      </c>
      <c r="BL74" s="89">
        <f t="shared" si="54"/>
        <v>0</v>
      </c>
      <c r="BM74" s="89">
        <f t="shared" si="54"/>
        <v>0</v>
      </c>
      <c r="BN74" s="89">
        <f t="shared" si="54"/>
        <v>0</v>
      </c>
      <c r="BO74" s="89">
        <f t="shared" si="47"/>
        <v>0</v>
      </c>
      <c r="BQ74" s="89" t="e">
        <f t="shared" si="55"/>
        <v>#VALUE!</v>
      </c>
      <c r="BR74" s="89" t="e">
        <f t="shared" si="55"/>
        <v>#VALUE!</v>
      </c>
      <c r="BS74" s="89" t="e">
        <f t="shared" si="55"/>
        <v>#VALUE!</v>
      </c>
      <c r="BT74" s="89" t="e">
        <f t="shared" si="55"/>
        <v>#VALUE!</v>
      </c>
      <c r="BU74" s="89" t="e">
        <f t="shared" si="55"/>
        <v>#VALUE!</v>
      </c>
      <c r="BV74" s="89" t="e">
        <f t="shared" si="55"/>
        <v>#VALUE!</v>
      </c>
      <c r="BW74" s="89" t="e">
        <f t="shared" si="55"/>
        <v>#VALUE!</v>
      </c>
      <c r="BX74" s="89" t="e">
        <f t="shared" si="55"/>
        <v>#VALUE!</v>
      </c>
      <c r="BY74" s="89" t="e">
        <f t="shared" si="56"/>
        <v>#VALUE!</v>
      </c>
      <c r="BZ74" s="89" t="e">
        <f t="shared" si="56"/>
        <v>#VALUE!</v>
      </c>
      <c r="CA74" s="89" t="e">
        <f t="shared" si="56"/>
        <v>#VALUE!</v>
      </c>
      <c r="CB74" s="89" t="e">
        <f t="shared" si="50"/>
        <v>#VALUE!</v>
      </c>
    </row>
    <row r="75" spans="2:80" x14ac:dyDescent="0.35">
      <c r="B75" s="34"/>
      <c r="C75" s="34"/>
      <c r="D75" s="24"/>
      <c r="E75" s="34"/>
      <c r="F75" s="35"/>
      <c r="G75" s="35"/>
      <c r="H75" s="35"/>
      <c r="I75" s="149"/>
      <c r="J75" s="149"/>
      <c r="K75" s="34"/>
      <c r="L75" s="24"/>
      <c r="M75" s="26">
        <v>501</v>
      </c>
      <c r="N75" s="26" t="s">
        <v>41</v>
      </c>
      <c r="O75" s="26" t="e">
        <f>VLOOKUP(L75,CONTROL!$P$12:$Q$553,2,FALSE)</f>
        <v>#N/A</v>
      </c>
      <c r="P75" s="26"/>
      <c r="Q75" s="36"/>
      <c r="R75" s="27"/>
      <c r="S75" s="27"/>
      <c r="T75" s="27"/>
      <c r="U75" s="27"/>
      <c r="V75" s="87">
        <f t="shared" si="51"/>
        <v>0</v>
      </c>
      <c r="W75" s="87">
        <f t="shared" si="32"/>
        <v>0</v>
      </c>
      <c r="X75" s="28"/>
      <c r="Y75" s="37"/>
      <c r="Z75" s="37"/>
      <c r="AA75" s="37"/>
      <c r="AB75" s="28"/>
      <c r="AC75" s="37"/>
      <c r="AD75" s="29">
        <f t="shared" si="39"/>
        <v>0</v>
      </c>
      <c r="AE75" s="29">
        <f t="shared" si="40"/>
        <v>0</v>
      </c>
      <c r="AF75" s="29">
        <f t="shared" si="41"/>
        <v>0</v>
      </c>
      <c r="AG75" s="30">
        <f t="shared" si="42"/>
        <v>0</v>
      </c>
      <c r="AH75" s="30">
        <f t="shared" si="57"/>
        <v>0</v>
      </c>
      <c r="AI75" s="30">
        <f t="shared" si="57"/>
        <v>0</v>
      </c>
      <c r="AJ75" s="31">
        <f t="shared" si="43"/>
        <v>0</v>
      </c>
      <c r="AK75" s="32" t="str">
        <f>IF(AJ75=0,"",IF(DADES!AJ75&gt;CONTROL!$C$7, CONTROL!$B$7,
IF(AND(DADES!AJ75&gt;=CONTROL!$C$4, DADES!AJ75&lt;=CONTROL!$D$4), CONTROL!$B$4,
IF(AND(DADES!AJ75&gt;=CONTROL!$C$5, DADES!AJ75&lt;=CONTROL!$D$5), CONTROL!$B$5,
IF(AND(DADES!AJ75&gt;=CONTROL!$C$6, DADES!AJ75&lt;=CONTROL!$D$6), CONTROL!$B$6,
CONTROL!$B$7)))))</f>
        <v/>
      </c>
      <c r="AL75" s="33">
        <f t="shared" si="58"/>
        <v>0</v>
      </c>
      <c r="AM75" s="33">
        <f t="shared" si="59"/>
        <v>0</v>
      </c>
      <c r="AN75" s="32" t="str">
        <f>IF(AG75&gt;0,IF(DADES!AG75&gt;CONTROL!$H$6, CONTROL!$G$6,
IF(AND(DADES!AG75&gt;=CONTROL!$H$5, DADES!AG75&lt;=CONTROL!$I$5), CONTROL!$G$5,
IF(AND(DADES!AG75&gt;=CONTROL!$H$4, DADES!AG75&lt;=CONTROL!$I$4), CONTROL!$G$4,
"G_SALARI NO APLICABLE"))),"")</f>
        <v/>
      </c>
      <c r="AO75" s="32" t="str">
        <f t="shared" si="44"/>
        <v/>
      </c>
      <c r="AP75" s="86" t="str">
        <f t="shared" si="52"/>
        <v/>
      </c>
      <c r="AQ75" s="89" t="str">
        <f t="shared" si="33"/>
        <v/>
      </c>
      <c r="AR75" s="89" t="str">
        <f t="shared" si="38"/>
        <v/>
      </c>
      <c r="AS75" s="89" t="str">
        <f t="shared" si="38"/>
        <v/>
      </c>
      <c r="AT75" s="89" t="str">
        <f t="shared" si="38"/>
        <v/>
      </c>
      <c r="AU75" s="89" t="str">
        <f t="shared" si="38"/>
        <v/>
      </c>
      <c r="AV75" s="89" t="str">
        <f t="shared" si="38"/>
        <v/>
      </c>
      <c r="AW75" s="89" t="str">
        <f t="shared" si="38"/>
        <v/>
      </c>
      <c r="AX75" s="89" t="str">
        <f t="shared" si="38"/>
        <v/>
      </c>
      <c r="AY75" s="89" t="str">
        <f t="shared" si="38"/>
        <v/>
      </c>
      <c r="AZ75" s="89" t="str">
        <f t="shared" si="38"/>
        <v/>
      </c>
      <c r="BA75" s="89" t="str">
        <f t="shared" si="38"/>
        <v/>
      </c>
      <c r="BB75" s="89" t="str">
        <f t="shared" si="38"/>
        <v/>
      </c>
      <c r="BC75" s="89">
        <f t="shared" si="53"/>
        <v>0</v>
      </c>
      <c r="BD75" s="89">
        <f t="shared" si="54"/>
        <v>0</v>
      </c>
      <c r="BE75" s="89">
        <f t="shared" si="54"/>
        <v>0</v>
      </c>
      <c r="BF75" s="89">
        <f t="shared" si="54"/>
        <v>0</v>
      </c>
      <c r="BG75" s="89">
        <f t="shared" si="54"/>
        <v>0</v>
      </c>
      <c r="BH75" s="89">
        <f t="shared" si="54"/>
        <v>0</v>
      </c>
      <c r="BI75" s="89">
        <f t="shared" si="54"/>
        <v>0</v>
      </c>
      <c r="BJ75" s="89">
        <f t="shared" si="54"/>
        <v>0</v>
      </c>
      <c r="BK75" s="89">
        <f t="shared" si="54"/>
        <v>0</v>
      </c>
      <c r="BL75" s="89">
        <f t="shared" si="54"/>
        <v>0</v>
      </c>
      <c r="BM75" s="89">
        <f t="shared" si="54"/>
        <v>0</v>
      </c>
      <c r="BN75" s="89">
        <f t="shared" si="54"/>
        <v>0</v>
      </c>
      <c r="BO75" s="89">
        <f t="shared" si="47"/>
        <v>0</v>
      </c>
      <c r="BQ75" s="89" t="e">
        <f t="shared" si="55"/>
        <v>#VALUE!</v>
      </c>
      <c r="BR75" s="89" t="e">
        <f t="shared" si="55"/>
        <v>#VALUE!</v>
      </c>
      <c r="BS75" s="89" t="e">
        <f t="shared" si="55"/>
        <v>#VALUE!</v>
      </c>
      <c r="BT75" s="89" t="e">
        <f t="shared" si="55"/>
        <v>#VALUE!</v>
      </c>
      <c r="BU75" s="89" t="e">
        <f t="shared" si="55"/>
        <v>#VALUE!</v>
      </c>
      <c r="BV75" s="89" t="e">
        <f t="shared" si="55"/>
        <v>#VALUE!</v>
      </c>
      <c r="BW75" s="89" t="e">
        <f t="shared" si="55"/>
        <v>#VALUE!</v>
      </c>
      <c r="BX75" s="89" t="e">
        <f t="shared" si="55"/>
        <v>#VALUE!</v>
      </c>
      <c r="BY75" s="89" t="e">
        <f t="shared" si="56"/>
        <v>#VALUE!</v>
      </c>
      <c r="BZ75" s="89" t="e">
        <f t="shared" si="56"/>
        <v>#VALUE!</v>
      </c>
      <c r="CA75" s="89" t="e">
        <f t="shared" si="56"/>
        <v>#VALUE!</v>
      </c>
      <c r="CB75" s="89" t="e">
        <f t="shared" si="50"/>
        <v>#VALUE!</v>
      </c>
    </row>
    <row r="76" spans="2:80" x14ac:dyDescent="0.35">
      <c r="B76" s="34"/>
      <c r="C76" s="34"/>
      <c r="D76" s="24"/>
      <c r="E76" s="34"/>
      <c r="F76" s="35"/>
      <c r="G76" s="35"/>
      <c r="H76" s="35"/>
      <c r="I76" s="149"/>
      <c r="J76" s="149"/>
      <c r="K76" s="34"/>
      <c r="L76" s="24"/>
      <c r="M76" s="26">
        <v>502</v>
      </c>
      <c r="N76" s="26" t="s">
        <v>41</v>
      </c>
      <c r="O76" s="26" t="e">
        <f>VLOOKUP(L76,CONTROL!$P$12:$Q$553,2,FALSE)</f>
        <v>#N/A</v>
      </c>
      <c r="P76" s="26"/>
      <c r="Q76" s="36"/>
      <c r="R76" s="27"/>
      <c r="S76" s="27"/>
      <c r="T76" s="27"/>
      <c r="U76" s="27"/>
      <c r="V76" s="87">
        <f t="shared" si="51"/>
        <v>0</v>
      </c>
      <c r="W76" s="87">
        <f t="shared" si="32"/>
        <v>0</v>
      </c>
      <c r="X76" s="28"/>
      <c r="Y76" s="37"/>
      <c r="Z76" s="37"/>
      <c r="AA76" s="37"/>
      <c r="AB76" s="28"/>
      <c r="AC76" s="37"/>
      <c r="AD76" s="29">
        <f t="shared" si="39"/>
        <v>0</v>
      </c>
      <c r="AE76" s="29">
        <f t="shared" si="40"/>
        <v>0</v>
      </c>
      <c r="AF76" s="29">
        <f t="shared" si="41"/>
        <v>0</v>
      </c>
      <c r="AG76" s="30">
        <f t="shared" si="42"/>
        <v>0</v>
      </c>
      <c r="AH76" s="30">
        <f t="shared" si="57"/>
        <v>0</v>
      </c>
      <c r="AI76" s="30">
        <f t="shared" si="57"/>
        <v>0</v>
      </c>
      <c r="AJ76" s="31">
        <f t="shared" si="43"/>
        <v>0</v>
      </c>
      <c r="AK76" s="32" t="str">
        <f>IF(AJ76=0,"",IF(DADES!AJ76&gt;CONTROL!$C$7, CONTROL!$B$7,
IF(AND(DADES!AJ76&gt;=CONTROL!$C$4, DADES!AJ76&lt;=CONTROL!$D$4), CONTROL!$B$4,
IF(AND(DADES!AJ76&gt;=CONTROL!$C$5, DADES!AJ76&lt;=CONTROL!$D$5), CONTROL!$B$5,
IF(AND(DADES!AJ76&gt;=CONTROL!$C$6, DADES!AJ76&lt;=CONTROL!$D$6), CONTROL!$B$6,
CONTROL!$B$7)))))</f>
        <v/>
      </c>
      <c r="AL76" s="33">
        <f t="shared" si="58"/>
        <v>0</v>
      </c>
      <c r="AM76" s="33">
        <f t="shared" si="59"/>
        <v>0</v>
      </c>
      <c r="AN76" s="32" t="str">
        <f>IF(AG76&gt;0,IF(DADES!AG76&gt;CONTROL!$H$6, CONTROL!$G$6,
IF(AND(DADES!AG76&gt;=CONTROL!$H$5, DADES!AG76&lt;=CONTROL!$I$5), CONTROL!$G$5,
IF(AND(DADES!AG76&gt;=CONTROL!$H$4, DADES!AG76&lt;=CONTROL!$I$4), CONTROL!$G$4,
"G_SALARI NO APLICABLE"))),"")</f>
        <v/>
      </c>
      <c r="AO76" s="32" t="str">
        <f t="shared" si="44"/>
        <v/>
      </c>
      <c r="AP76" s="86" t="str">
        <f t="shared" si="52"/>
        <v/>
      </c>
      <c r="AQ76" s="89" t="str">
        <f t="shared" si="33"/>
        <v/>
      </c>
      <c r="AR76" s="89" t="str">
        <f t="shared" si="38"/>
        <v/>
      </c>
      <c r="AS76" s="89" t="str">
        <f t="shared" si="38"/>
        <v/>
      </c>
      <c r="AT76" s="89" t="str">
        <f t="shared" si="38"/>
        <v/>
      </c>
      <c r="AU76" s="89" t="str">
        <f t="shared" si="38"/>
        <v/>
      </c>
      <c r="AV76" s="89" t="str">
        <f t="shared" si="38"/>
        <v/>
      </c>
      <c r="AW76" s="89" t="str">
        <f t="shared" si="38"/>
        <v/>
      </c>
      <c r="AX76" s="89" t="str">
        <f t="shared" si="38"/>
        <v/>
      </c>
      <c r="AY76" s="89" t="str">
        <f t="shared" si="38"/>
        <v/>
      </c>
      <c r="AZ76" s="89" t="str">
        <f t="shared" si="38"/>
        <v/>
      </c>
      <c r="BA76" s="89" t="str">
        <f t="shared" si="38"/>
        <v/>
      </c>
      <c r="BB76" s="89" t="str">
        <f t="shared" si="38"/>
        <v/>
      </c>
      <c r="BC76" s="89">
        <f t="shared" si="53"/>
        <v>0</v>
      </c>
      <c r="BD76" s="89">
        <f t="shared" si="54"/>
        <v>0</v>
      </c>
      <c r="BE76" s="89">
        <f t="shared" si="54"/>
        <v>0</v>
      </c>
      <c r="BF76" s="89">
        <f t="shared" si="54"/>
        <v>0</v>
      </c>
      <c r="BG76" s="89">
        <f t="shared" si="54"/>
        <v>0</v>
      </c>
      <c r="BH76" s="89">
        <f t="shared" si="54"/>
        <v>0</v>
      </c>
      <c r="BI76" s="89">
        <f t="shared" si="54"/>
        <v>0</v>
      </c>
      <c r="BJ76" s="89">
        <f t="shared" si="54"/>
        <v>0</v>
      </c>
      <c r="BK76" s="89">
        <f t="shared" si="54"/>
        <v>0</v>
      </c>
      <c r="BL76" s="89">
        <f t="shared" si="54"/>
        <v>0</v>
      </c>
      <c r="BM76" s="89">
        <f t="shared" si="54"/>
        <v>0</v>
      </c>
      <c r="BN76" s="89">
        <f t="shared" si="54"/>
        <v>0</v>
      </c>
      <c r="BO76" s="89">
        <f t="shared" si="47"/>
        <v>0</v>
      </c>
      <c r="BQ76" s="89" t="e">
        <f t="shared" si="55"/>
        <v>#VALUE!</v>
      </c>
      <c r="BR76" s="89" t="e">
        <f t="shared" si="55"/>
        <v>#VALUE!</v>
      </c>
      <c r="BS76" s="89" t="e">
        <f t="shared" si="55"/>
        <v>#VALUE!</v>
      </c>
      <c r="BT76" s="89" t="e">
        <f t="shared" si="55"/>
        <v>#VALUE!</v>
      </c>
      <c r="BU76" s="89" t="e">
        <f t="shared" si="55"/>
        <v>#VALUE!</v>
      </c>
      <c r="BV76" s="89" t="e">
        <f t="shared" si="55"/>
        <v>#VALUE!</v>
      </c>
      <c r="BW76" s="89" t="e">
        <f t="shared" si="55"/>
        <v>#VALUE!</v>
      </c>
      <c r="BX76" s="89" t="e">
        <f t="shared" si="55"/>
        <v>#VALUE!</v>
      </c>
      <c r="BY76" s="89" t="e">
        <f t="shared" si="56"/>
        <v>#VALUE!</v>
      </c>
      <c r="BZ76" s="89" t="e">
        <f t="shared" si="56"/>
        <v>#VALUE!</v>
      </c>
      <c r="CA76" s="89" t="e">
        <f t="shared" si="56"/>
        <v>#VALUE!</v>
      </c>
      <c r="CB76" s="89" t="e">
        <f t="shared" si="50"/>
        <v>#VALUE!</v>
      </c>
    </row>
    <row r="77" spans="2:80" x14ac:dyDescent="0.35">
      <c r="B77" s="34"/>
      <c r="C77" s="34"/>
      <c r="D77" s="24"/>
      <c r="E77" s="34"/>
      <c r="F77" s="35"/>
      <c r="G77" s="35"/>
      <c r="H77" s="35"/>
      <c r="I77" s="149"/>
      <c r="J77" s="149"/>
      <c r="K77" s="34"/>
      <c r="L77" s="24"/>
      <c r="M77" s="26">
        <v>502</v>
      </c>
      <c r="N77" s="26" t="s">
        <v>41</v>
      </c>
      <c r="O77" s="26" t="e">
        <f>VLOOKUP(L77,CONTROL!$P$12:$Q$553,2,FALSE)</f>
        <v>#N/A</v>
      </c>
      <c r="P77" s="26"/>
      <c r="Q77" s="36"/>
      <c r="R77" s="27"/>
      <c r="S77" s="27"/>
      <c r="T77" s="27"/>
      <c r="U77" s="27"/>
      <c r="V77" s="87">
        <f t="shared" si="51"/>
        <v>0</v>
      </c>
      <c r="W77" s="87">
        <f t="shared" si="32"/>
        <v>0</v>
      </c>
      <c r="X77" s="28"/>
      <c r="Y77" s="37"/>
      <c r="Z77" s="37"/>
      <c r="AA77" s="37"/>
      <c r="AB77" s="28"/>
      <c r="AC77" s="37"/>
      <c r="AD77" s="29">
        <f t="shared" si="39"/>
        <v>0</v>
      </c>
      <c r="AE77" s="29">
        <f t="shared" si="40"/>
        <v>0</v>
      </c>
      <c r="AF77" s="29">
        <f t="shared" si="41"/>
        <v>0</v>
      </c>
      <c r="AG77" s="30">
        <f t="shared" si="42"/>
        <v>0</v>
      </c>
      <c r="AH77" s="30">
        <f t="shared" si="57"/>
        <v>0</v>
      </c>
      <c r="AI77" s="30">
        <f t="shared" si="57"/>
        <v>0</v>
      </c>
      <c r="AJ77" s="31">
        <f t="shared" si="43"/>
        <v>0</v>
      </c>
      <c r="AK77" s="32" t="str">
        <f>IF(AJ77=0,"",IF(DADES!AJ77&gt;CONTROL!$C$7, CONTROL!$B$7,
IF(AND(DADES!AJ77&gt;=CONTROL!$C$4, DADES!AJ77&lt;=CONTROL!$D$4), CONTROL!$B$4,
IF(AND(DADES!AJ77&gt;=CONTROL!$C$5, DADES!AJ77&lt;=CONTROL!$D$5), CONTROL!$B$5,
IF(AND(DADES!AJ77&gt;=CONTROL!$C$6, DADES!AJ77&lt;=CONTROL!$D$6), CONTROL!$B$6,
CONTROL!$B$7)))))</f>
        <v/>
      </c>
      <c r="AL77" s="33">
        <f t="shared" si="58"/>
        <v>0</v>
      </c>
      <c r="AM77" s="33">
        <f t="shared" si="59"/>
        <v>0</v>
      </c>
      <c r="AN77" s="32" t="str">
        <f>IF(AG77&gt;0,IF(DADES!AG77&gt;CONTROL!$H$6, CONTROL!$G$6,
IF(AND(DADES!AG77&gt;=CONTROL!$H$5, DADES!AG77&lt;=CONTROL!$I$5), CONTROL!$G$5,
IF(AND(DADES!AG77&gt;=CONTROL!$H$4, DADES!AG77&lt;=CONTROL!$I$4), CONTROL!$G$4,
"G_SALARI NO APLICABLE"))),"")</f>
        <v/>
      </c>
      <c r="AO77" s="32" t="str">
        <f t="shared" si="44"/>
        <v/>
      </c>
      <c r="AP77" s="86" t="str">
        <f t="shared" si="52"/>
        <v/>
      </c>
      <c r="AQ77" s="89" t="str">
        <f t="shared" si="33"/>
        <v/>
      </c>
      <c r="AR77" s="89" t="str">
        <f t="shared" si="38"/>
        <v/>
      </c>
      <c r="AS77" s="89" t="str">
        <f t="shared" si="38"/>
        <v/>
      </c>
      <c r="AT77" s="89" t="str">
        <f t="shared" si="38"/>
        <v/>
      </c>
      <c r="AU77" s="89" t="str">
        <f t="shared" si="38"/>
        <v/>
      </c>
      <c r="AV77" s="89" t="str">
        <f t="shared" si="38"/>
        <v/>
      </c>
      <c r="AW77" s="89" t="str">
        <f t="shared" si="38"/>
        <v/>
      </c>
      <c r="AX77" s="89" t="str">
        <f t="shared" si="38"/>
        <v/>
      </c>
      <c r="AY77" s="89" t="str">
        <f t="shared" si="38"/>
        <v/>
      </c>
      <c r="AZ77" s="89" t="str">
        <f t="shared" si="38"/>
        <v/>
      </c>
      <c r="BA77" s="89" t="str">
        <f t="shared" si="38"/>
        <v/>
      </c>
      <c r="BB77" s="89" t="str">
        <f t="shared" si="38"/>
        <v/>
      </c>
      <c r="BC77" s="89">
        <f t="shared" si="53"/>
        <v>0</v>
      </c>
      <c r="BD77" s="89">
        <f t="shared" si="54"/>
        <v>0</v>
      </c>
      <c r="BE77" s="89">
        <f t="shared" si="54"/>
        <v>0</v>
      </c>
      <c r="BF77" s="89">
        <f t="shared" si="54"/>
        <v>0</v>
      </c>
      <c r="BG77" s="89">
        <f t="shared" si="54"/>
        <v>0</v>
      </c>
      <c r="BH77" s="89">
        <f t="shared" si="54"/>
        <v>0</v>
      </c>
      <c r="BI77" s="89">
        <f t="shared" si="54"/>
        <v>0</v>
      </c>
      <c r="BJ77" s="89">
        <f t="shared" si="54"/>
        <v>0</v>
      </c>
      <c r="BK77" s="89">
        <f t="shared" si="54"/>
        <v>0</v>
      </c>
      <c r="BL77" s="89">
        <f t="shared" si="54"/>
        <v>0</v>
      </c>
      <c r="BM77" s="89">
        <f t="shared" si="54"/>
        <v>0</v>
      </c>
      <c r="BN77" s="89">
        <f t="shared" si="54"/>
        <v>0</v>
      </c>
      <c r="BO77" s="89">
        <f t="shared" si="47"/>
        <v>0</v>
      </c>
      <c r="BQ77" s="89" t="e">
        <f t="shared" si="55"/>
        <v>#VALUE!</v>
      </c>
      <c r="BR77" s="89" t="e">
        <f t="shared" si="55"/>
        <v>#VALUE!</v>
      </c>
      <c r="BS77" s="89" t="e">
        <f t="shared" si="55"/>
        <v>#VALUE!</v>
      </c>
      <c r="BT77" s="89" t="e">
        <f t="shared" si="55"/>
        <v>#VALUE!</v>
      </c>
      <c r="BU77" s="89" t="e">
        <f t="shared" si="55"/>
        <v>#VALUE!</v>
      </c>
      <c r="BV77" s="89" t="e">
        <f t="shared" si="55"/>
        <v>#VALUE!</v>
      </c>
      <c r="BW77" s="89" t="e">
        <f t="shared" si="55"/>
        <v>#VALUE!</v>
      </c>
      <c r="BX77" s="89" t="e">
        <f t="shared" si="55"/>
        <v>#VALUE!</v>
      </c>
      <c r="BY77" s="89" t="e">
        <f t="shared" si="56"/>
        <v>#VALUE!</v>
      </c>
      <c r="BZ77" s="89" t="e">
        <f t="shared" si="56"/>
        <v>#VALUE!</v>
      </c>
      <c r="CA77" s="89" t="e">
        <f t="shared" si="56"/>
        <v>#VALUE!</v>
      </c>
      <c r="CB77" s="89" t="e">
        <f t="shared" si="50"/>
        <v>#VALUE!</v>
      </c>
    </row>
    <row r="78" spans="2:80" x14ac:dyDescent="0.35">
      <c r="B78" s="34"/>
      <c r="C78" s="34"/>
      <c r="D78" s="24"/>
      <c r="E78" s="34"/>
      <c r="F78" s="35"/>
      <c r="G78" s="35"/>
      <c r="H78" s="35"/>
      <c r="I78" s="149"/>
      <c r="J78" s="149"/>
      <c r="K78" s="34"/>
      <c r="L78" s="24"/>
      <c r="M78" s="26">
        <v>501</v>
      </c>
      <c r="N78" s="26" t="s">
        <v>41</v>
      </c>
      <c r="O78" s="26" t="e">
        <f>VLOOKUP(L78,CONTROL!$P$12:$Q$553,2,FALSE)</f>
        <v>#N/A</v>
      </c>
      <c r="P78" s="26"/>
      <c r="Q78" s="36"/>
      <c r="R78" s="27"/>
      <c r="S78" s="27"/>
      <c r="T78" s="27"/>
      <c r="U78" s="27"/>
      <c r="V78" s="87">
        <f t="shared" si="51"/>
        <v>0</v>
      </c>
      <c r="W78" s="87">
        <f t="shared" si="32"/>
        <v>0</v>
      </c>
      <c r="X78" s="28"/>
      <c r="Y78" s="37"/>
      <c r="Z78" s="37"/>
      <c r="AA78" s="37"/>
      <c r="AB78" s="28"/>
      <c r="AC78" s="37"/>
      <c r="AD78" s="29">
        <f t="shared" si="39"/>
        <v>0</v>
      </c>
      <c r="AE78" s="29">
        <f t="shared" si="40"/>
        <v>0</v>
      </c>
      <c r="AF78" s="29">
        <f t="shared" si="41"/>
        <v>0</v>
      </c>
      <c r="AG78" s="30">
        <f t="shared" si="42"/>
        <v>0</v>
      </c>
      <c r="AH78" s="30">
        <f t="shared" si="57"/>
        <v>0</v>
      </c>
      <c r="AI78" s="30">
        <f t="shared" si="57"/>
        <v>0</v>
      </c>
      <c r="AJ78" s="31">
        <f t="shared" si="43"/>
        <v>0</v>
      </c>
      <c r="AK78" s="32" t="str">
        <f>IF(AJ78=0,"",IF(DADES!AJ78&gt;CONTROL!$C$7, CONTROL!$B$7,
IF(AND(DADES!AJ78&gt;=CONTROL!$C$4, DADES!AJ78&lt;=CONTROL!$D$4), CONTROL!$B$4,
IF(AND(DADES!AJ78&gt;=CONTROL!$C$5, DADES!AJ78&lt;=CONTROL!$D$5), CONTROL!$B$5,
IF(AND(DADES!AJ78&gt;=CONTROL!$C$6, DADES!AJ78&lt;=CONTROL!$D$6), CONTROL!$B$6,
CONTROL!$B$7)))))</f>
        <v/>
      </c>
      <c r="AL78" s="33">
        <f t="shared" si="58"/>
        <v>0</v>
      </c>
      <c r="AM78" s="33">
        <f t="shared" si="59"/>
        <v>0</v>
      </c>
      <c r="AN78" s="32" t="str">
        <f>IF(AG78&gt;0,IF(DADES!AG78&gt;CONTROL!$H$6, CONTROL!$G$6,
IF(AND(DADES!AG78&gt;=CONTROL!$H$5, DADES!AG78&lt;=CONTROL!$I$5), CONTROL!$G$5,
IF(AND(DADES!AG78&gt;=CONTROL!$H$4, DADES!AG78&lt;=CONTROL!$I$4), CONTROL!$G$4,
"G_SALARI NO APLICABLE"))),"")</f>
        <v/>
      </c>
      <c r="AO78" s="32" t="str">
        <f t="shared" si="44"/>
        <v/>
      </c>
      <c r="AP78" s="86" t="str">
        <f t="shared" si="52"/>
        <v/>
      </c>
      <c r="AQ78" s="89" t="str">
        <f t="shared" si="33"/>
        <v/>
      </c>
      <c r="AR78" s="89" t="str">
        <f t="shared" si="38"/>
        <v/>
      </c>
      <c r="AS78" s="89" t="str">
        <f t="shared" si="38"/>
        <v/>
      </c>
      <c r="AT78" s="89" t="str">
        <f t="shared" si="38"/>
        <v/>
      </c>
      <c r="AU78" s="89" t="str">
        <f t="shared" si="38"/>
        <v/>
      </c>
      <c r="AV78" s="89" t="str">
        <f t="shared" si="38"/>
        <v/>
      </c>
      <c r="AW78" s="89" t="str">
        <f t="shared" si="38"/>
        <v/>
      </c>
      <c r="AX78" s="89" t="str">
        <f t="shared" si="38"/>
        <v/>
      </c>
      <c r="AY78" s="89" t="str">
        <f t="shared" si="38"/>
        <v/>
      </c>
      <c r="AZ78" s="89" t="str">
        <f t="shared" si="38"/>
        <v/>
      </c>
      <c r="BA78" s="89" t="str">
        <f t="shared" si="38"/>
        <v/>
      </c>
      <c r="BB78" s="89" t="str">
        <f t="shared" si="38"/>
        <v/>
      </c>
      <c r="BC78" s="89">
        <f t="shared" si="53"/>
        <v>0</v>
      </c>
      <c r="BD78" s="89">
        <f t="shared" si="54"/>
        <v>0</v>
      </c>
      <c r="BE78" s="89">
        <f t="shared" si="54"/>
        <v>0</v>
      </c>
      <c r="BF78" s="89">
        <f t="shared" si="54"/>
        <v>0</v>
      </c>
      <c r="BG78" s="89">
        <f t="shared" si="54"/>
        <v>0</v>
      </c>
      <c r="BH78" s="89">
        <f t="shared" si="54"/>
        <v>0</v>
      </c>
      <c r="BI78" s="89">
        <f t="shared" si="54"/>
        <v>0</v>
      </c>
      <c r="BJ78" s="89">
        <f t="shared" si="54"/>
        <v>0</v>
      </c>
      <c r="BK78" s="89">
        <f t="shared" si="54"/>
        <v>0</v>
      </c>
      <c r="BL78" s="89">
        <f t="shared" si="54"/>
        <v>0</v>
      </c>
      <c r="BM78" s="89">
        <f t="shared" si="54"/>
        <v>0</v>
      </c>
      <c r="BN78" s="89">
        <f t="shared" ref="BN78:BN97" si="60">$BC78*IF(BN$5&gt;$G78,1,0)*IF($H78&lt;BN$5,1,0)*MAX(0, MIN(IF($H78="", BN$5, $H78), BN$5) - MAX($G78, BN$4) + 1)</f>
        <v>0</v>
      </c>
      <c r="BO78" s="89">
        <f t="shared" si="47"/>
        <v>0</v>
      </c>
      <c r="BQ78" s="89" t="e">
        <f t="shared" si="55"/>
        <v>#VALUE!</v>
      </c>
      <c r="BR78" s="89" t="e">
        <f t="shared" si="55"/>
        <v>#VALUE!</v>
      </c>
      <c r="BS78" s="89" t="e">
        <f t="shared" si="55"/>
        <v>#VALUE!</v>
      </c>
      <c r="BT78" s="89" t="e">
        <f t="shared" si="55"/>
        <v>#VALUE!</v>
      </c>
      <c r="BU78" s="89" t="e">
        <f t="shared" si="55"/>
        <v>#VALUE!</v>
      </c>
      <c r="BV78" s="89" t="e">
        <f t="shared" si="55"/>
        <v>#VALUE!</v>
      </c>
      <c r="BW78" s="89" t="e">
        <f t="shared" si="55"/>
        <v>#VALUE!</v>
      </c>
      <c r="BX78" s="89" t="e">
        <f t="shared" si="55"/>
        <v>#VALUE!</v>
      </c>
      <c r="BY78" s="89" t="e">
        <f t="shared" si="56"/>
        <v>#VALUE!</v>
      </c>
      <c r="BZ78" s="89" t="e">
        <f t="shared" si="56"/>
        <v>#VALUE!</v>
      </c>
      <c r="CA78" s="89" t="e">
        <f t="shared" si="56"/>
        <v>#VALUE!</v>
      </c>
      <c r="CB78" s="89" t="e">
        <f t="shared" si="50"/>
        <v>#VALUE!</v>
      </c>
    </row>
    <row r="79" spans="2:80" x14ac:dyDescent="0.35">
      <c r="B79" s="34"/>
      <c r="C79" s="34"/>
      <c r="D79" s="24"/>
      <c r="E79" s="34"/>
      <c r="F79" s="35"/>
      <c r="G79" s="35"/>
      <c r="H79" s="35"/>
      <c r="I79" s="149"/>
      <c r="J79" s="149"/>
      <c r="K79" s="34"/>
      <c r="L79" s="24"/>
      <c r="M79" s="26">
        <v>503</v>
      </c>
      <c r="N79" s="26" t="s">
        <v>41</v>
      </c>
      <c r="O79" s="26" t="e">
        <f>VLOOKUP(L79,CONTROL!$P$12:$Q$553,2,FALSE)</f>
        <v>#N/A</v>
      </c>
      <c r="P79" s="26"/>
      <c r="Q79" s="36"/>
      <c r="R79" s="27"/>
      <c r="S79" s="27"/>
      <c r="T79" s="27"/>
      <c r="U79" s="27"/>
      <c r="V79" s="87">
        <f t="shared" si="51"/>
        <v>0</v>
      </c>
      <c r="W79" s="87">
        <f t="shared" si="32"/>
        <v>0</v>
      </c>
      <c r="X79" s="28"/>
      <c r="Y79" s="37"/>
      <c r="Z79" s="37"/>
      <c r="AA79" s="37"/>
      <c r="AB79" s="28"/>
      <c r="AC79" s="37"/>
      <c r="AD79" s="29">
        <f t="shared" si="39"/>
        <v>0</v>
      </c>
      <c r="AE79" s="29">
        <f t="shared" si="40"/>
        <v>0</v>
      </c>
      <c r="AF79" s="29">
        <f t="shared" si="41"/>
        <v>0</v>
      </c>
      <c r="AG79" s="30">
        <f t="shared" si="42"/>
        <v>0</v>
      </c>
      <c r="AH79" s="30">
        <f t="shared" si="57"/>
        <v>0</v>
      </c>
      <c r="AI79" s="30">
        <f t="shared" si="57"/>
        <v>0</v>
      </c>
      <c r="AJ79" s="31">
        <f t="shared" si="43"/>
        <v>0</v>
      </c>
      <c r="AK79" s="32" t="str">
        <f>IF(AJ79=0,"",IF(DADES!AJ79&gt;CONTROL!$C$7, CONTROL!$B$7,
IF(AND(DADES!AJ79&gt;=CONTROL!$C$4, DADES!AJ79&lt;=CONTROL!$D$4), CONTROL!$B$4,
IF(AND(DADES!AJ79&gt;=CONTROL!$C$5, DADES!AJ79&lt;=CONTROL!$D$5), CONTROL!$B$5,
IF(AND(DADES!AJ79&gt;=CONTROL!$C$6, DADES!AJ79&lt;=CONTROL!$D$6), CONTROL!$B$6,
CONTROL!$B$7)))))</f>
        <v/>
      </c>
      <c r="AL79" s="33">
        <f t="shared" si="58"/>
        <v>0</v>
      </c>
      <c r="AM79" s="33">
        <f t="shared" si="59"/>
        <v>0</v>
      </c>
      <c r="AN79" s="32" t="str">
        <f>IF(AG79&gt;0,IF(DADES!AG79&gt;CONTROL!$H$6, CONTROL!$G$6,
IF(AND(DADES!AG79&gt;=CONTROL!$H$5, DADES!AG79&lt;=CONTROL!$I$5), CONTROL!$G$5,
IF(AND(DADES!AG79&gt;=CONTROL!$H$4, DADES!AG79&lt;=CONTROL!$I$4), CONTROL!$G$4,
"G_SALARI NO APLICABLE"))),"")</f>
        <v/>
      </c>
      <c r="AO79" s="32" t="str">
        <f t="shared" si="44"/>
        <v/>
      </c>
      <c r="AP79" s="86" t="str">
        <f t="shared" si="52"/>
        <v/>
      </c>
      <c r="AQ79" s="89" t="str">
        <f t="shared" si="33"/>
        <v/>
      </c>
      <c r="AR79" s="89" t="str">
        <f t="shared" si="38"/>
        <v/>
      </c>
      <c r="AS79" s="89" t="str">
        <f t="shared" si="38"/>
        <v/>
      </c>
      <c r="AT79" s="89" t="str">
        <f t="shared" si="38"/>
        <v/>
      </c>
      <c r="AU79" s="89" t="str">
        <f t="shared" si="38"/>
        <v/>
      </c>
      <c r="AV79" s="89" t="str">
        <f t="shared" si="38"/>
        <v/>
      </c>
      <c r="AW79" s="89" t="str">
        <f t="shared" si="38"/>
        <v/>
      </c>
      <c r="AX79" s="89" t="str">
        <f t="shared" si="38"/>
        <v/>
      </c>
      <c r="AY79" s="89" t="str">
        <f t="shared" si="38"/>
        <v/>
      </c>
      <c r="AZ79" s="89" t="str">
        <f t="shared" si="38"/>
        <v/>
      </c>
      <c r="BA79" s="89" t="str">
        <f t="shared" si="38"/>
        <v/>
      </c>
      <c r="BB79" s="89" t="str">
        <f t="shared" si="38"/>
        <v/>
      </c>
      <c r="BC79" s="89">
        <f t="shared" si="53"/>
        <v>0</v>
      </c>
      <c r="BD79" s="89">
        <f t="shared" si="54"/>
        <v>0</v>
      </c>
      <c r="BE79" s="89">
        <f t="shared" si="54"/>
        <v>0</v>
      </c>
      <c r="BF79" s="89">
        <f t="shared" si="54"/>
        <v>0</v>
      </c>
      <c r="BG79" s="89">
        <f t="shared" si="54"/>
        <v>0</v>
      </c>
      <c r="BH79" s="89">
        <f t="shared" si="54"/>
        <v>0</v>
      </c>
      <c r="BI79" s="89">
        <f t="shared" si="54"/>
        <v>0</v>
      </c>
      <c r="BJ79" s="89">
        <f t="shared" si="54"/>
        <v>0</v>
      </c>
      <c r="BK79" s="89">
        <f t="shared" si="54"/>
        <v>0</v>
      </c>
      <c r="BL79" s="89">
        <f t="shared" si="54"/>
        <v>0</v>
      </c>
      <c r="BM79" s="89">
        <f t="shared" si="54"/>
        <v>0</v>
      </c>
      <c r="BN79" s="89">
        <f t="shared" si="60"/>
        <v>0</v>
      </c>
      <c r="BO79" s="89">
        <f t="shared" si="47"/>
        <v>0</v>
      </c>
      <c r="BQ79" s="89" t="e">
        <f t="shared" si="55"/>
        <v>#VALUE!</v>
      </c>
      <c r="BR79" s="89" t="e">
        <f t="shared" si="55"/>
        <v>#VALUE!</v>
      </c>
      <c r="BS79" s="89" t="e">
        <f t="shared" si="55"/>
        <v>#VALUE!</v>
      </c>
      <c r="BT79" s="89" t="e">
        <f t="shared" si="55"/>
        <v>#VALUE!</v>
      </c>
      <c r="BU79" s="89" t="e">
        <f t="shared" si="55"/>
        <v>#VALUE!</v>
      </c>
      <c r="BV79" s="89" t="e">
        <f t="shared" si="55"/>
        <v>#VALUE!</v>
      </c>
      <c r="BW79" s="89" t="e">
        <f t="shared" si="55"/>
        <v>#VALUE!</v>
      </c>
      <c r="BX79" s="89" t="e">
        <f t="shared" si="55"/>
        <v>#VALUE!</v>
      </c>
      <c r="BY79" s="89" t="e">
        <f t="shared" si="56"/>
        <v>#VALUE!</v>
      </c>
      <c r="BZ79" s="89" t="e">
        <f t="shared" si="56"/>
        <v>#VALUE!</v>
      </c>
      <c r="CA79" s="89" t="e">
        <f t="shared" si="56"/>
        <v>#VALUE!</v>
      </c>
      <c r="CB79" s="89" t="e">
        <f t="shared" si="50"/>
        <v>#VALUE!</v>
      </c>
    </row>
    <row r="80" spans="2:80" x14ac:dyDescent="0.35">
      <c r="B80" s="34"/>
      <c r="C80" s="34"/>
      <c r="D80" s="24"/>
      <c r="E80" s="34"/>
      <c r="F80" s="35"/>
      <c r="G80" s="35"/>
      <c r="H80" s="35"/>
      <c r="I80" s="149"/>
      <c r="J80" s="149"/>
      <c r="K80" s="34"/>
      <c r="L80" s="24"/>
      <c r="M80" s="26">
        <v>502</v>
      </c>
      <c r="N80" s="26" t="s">
        <v>41</v>
      </c>
      <c r="O80" s="26" t="e">
        <f>VLOOKUP(L80,CONTROL!$P$12:$Q$553,2,FALSE)</f>
        <v>#N/A</v>
      </c>
      <c r="P80" s="26"/>
      <c r="Q80" s="36"/>
      <c r="R80" s="27"/>
      <c r="S80" s="27"/>
      <c r="T80" s="27"/>
      <c r="U80" s="27"/>
      <c r="V80" s="87">
        <f t="shared" si="51"/>
        <v>0</v>
      </c>
      <c r="W80" s="87">
        <f t="shared" si="32"/>
        <v>0</v>
      </c>
      <c r="X80" s="28"/>
      <c r="Y80" s="37"/>
      <c r="Z80" s="37"/>
      <c r="AA80" s="37"/>
      <c r="AB80" s="28"/>
      <c r="AC80" s="37"/>
      <c r="AD80" s="29">
        <f t="shared" si="39"/>
        <v>0</v>
      </c>
      <c r="AE80" s="29">
        <f t="shared" si="40"/>
        <v>0</v>
      </c>
      <c r="AF80" s="29">
        <f t="shared" si="41"/>
        <v>0</v>
      </c>
      <c r="AG80" s="30">
        <f t="shared" si="42"/>
        <v>0</v>
      </c>
      <c r="AH80" s="30">
        <f t="shared" si="57"/>
        <v>0</v>
      </c>
      <c r="AI80" s="30">
        <f t="shared" si="57"/>
        <v>0</v>
      </c>
      <c r="AJ80" s="31">
        <f t="shared" si="43"/>
        <v>0</v>
      </c>
      <c r="AK80" s="32" t="str">
        <f>IF(AJ80=0,"",IF(DADES!AJ80&gt;CONTROL!$C$7, CONTROL!$B$7,
IF(AND(DADES!AJ80&gt;=CONTROL!$C$4, DADES!AJ80&lt;=CONTROL!$D$4), CONTROL!$B$4,
IF(AND(DADES!AJ80&gt;=CONTROL!$C$5, DADES!AJ80&lt;=CONTROL!$D$5), CONTROL!$B$5,
IF(AND(DADES!AJ80&gt;=CONTROL!$C$6, DADES!AJ80&lt;=CONTROL!$D$6), CONTROL!$B$6,
CONTROL!$B$7)))))</f>
        <v/>
      </c>
      <c r="AL80" s="33">
        <f t="shared" si="58"/>
        <v>0</v>
      </c>
      <c r="AM80" s="33">
        <f t="shared" si="59"/>
        <v>0</v>
      </c>
      <c r="AN80" s="32" t="str">
        <f>IF(AG80&gt;0,IF(DADES!AG80&gt;CONTROL!$H$6, CONTROL!$G$6,
IF(AND(DADES!AG80&gt;=CONTROL!$H$5, DADES!AG80&lt;=CONTROL!$I$5), CONTROL!$G$5,
IF(AND(DADES!AG80&gt;=CONTROL!$H$4, DADES!AG80&lt;=CONTROL!$I$4), CONTROL!$G$4,
"G_SALARI NO APLICABLE"))),"")</f>
        <v/>
      </c>
      <c r="AO80" s="32" t="str">
        <f t="shared" si="44"/>
        <v/>
      </c>
      <c r="AP80" s="86" t="str">
        <f t="shared" si="52"/>
        <v/>
      </c>
      <c r="AQ80" s="89" t="str">
        <f t="shared" si="33"/>
        <v/>
      </c>
      <c r="AR80" s="89" t="str">
        <f t="shared" si="38"/>
        <v/>
      </c>
      <c r="AS80" s="89" t="str">
        <f t="shared" si="38"/>
        <v/>
      </c>
      <c r="AT80" s="89" t="str">
        <f t="shared" si="38"/>
        <v/>
      </c>
      <c r="AU80" s="89" t="str">
        <f t="shared" si="38"/>
        <v/>
      </c>
      <c r="AV80" s="89" t="str">
        <f t="shared" si="38"/>
        <v/>
      </c>
      <c r="AW80" s="89" t="str">
        <f t="shared" si="38"/>
        <v/>
      </c>
      <c r="AX80" s="89" t="str">
        <f t="shared" si="38"/>
        <v/>
      </c>
      <c r="AY80" s="89" t="str">
        <f t="shared" si="38"/>
        <v/>
      </c>
      <c r="AZ80" s="89" t="str">
        <f t="shared" si="38"/>
        <v/>
      </c>
      <c r="BA80" s="89" t="str">
        <f t="shared" si="38"/>
        <v/>
      </c>
      <c r="BB80" s="89" t="str">
        <f t="shared" si="38"/>
        <v/>
      </c>
      <c r="BC80" s="89">
        <f t="shared" si="53"/>
        <v>0</v>
      </c>
      <c r="BD80" s="89">
        <f t="shared" si="54"/>
        <v>0</v>
      </c>
      <c r="BE80" s="89">
        <f t="shared" si="54"/>
        <v>0</v>
      </c>
      <c r="BF80" s="89">
        <f t="shared" si="54"/>
        <v>0</v>
      </c>
      <c r="BG80" s="89">
        <f t="shared" si="54"/>
        <v>0</v>
      </c>
      <c r="BH80" s="89">
        <f t="shared" si="54"/>
        <v>0</v>
      </c>
      <c r="BI80" s="89">
        <f t="shared" si="54"/>
        <v>0</v>
      </c>
      <c r="BJ80" s="89">
        <f t="shared" si="54"/>
        <v>0</v>
      </c>
      <c r="BK80" s="89">
        <f t="shared" si="54"/>
        <v>0</v>
      </c>
      <c r="BL80" s="89">
        <f t="shared" si="54"/>
        <v>0</v>
      </c>
      <c r="BM80" s="89">
        <f t="shared" si="54"/>
        <v>0</v>
      </c>
      <c r="BN80" s="89">
        <f t="shared" si="60"/>
        <v>0</v>
      </c>
      <c r="BO80" s="89">
        <f t="shared" si="47"/>
        <v>0</v>
      </c>
      <c r="BQ80" s="89" t="e">
        <f t="shared" si="55"/>
        <v>#VALUE!</v>
      </c>
      <c r="BR80" s="89" t="e">
        <f t="shared" si="55"/>
        <v>#VALUE!</v>
      </c>
      <c r="BS80" s="89" t="e">
        <f t="shared" si="55"/>
        <v>#VALUE!</v>
      </c>
      <c r="BT80" s="89" t="e">
        <f t="shared" si="55"/>
        <v>#VALUE!</v>
      </c>
      <c r="BU80" s="89" t="e">
        <f t="shared" si="55"/>
        <v>#VALUE!</v>
      </c>
      <c r="BV80" s="89" t="e">
        <f t="shared" si="55"/>
        <v>#VALUE!</v>
      </c>
      <c r="BW80" s="89" t="e">
        <f t="shared" si="55"/>
        <v>#VALUE!</v>
      </c>
      <c r="BX80" s="89" t="e">
        <f t="shared" si="55"/>
        <v>#VALUE!</v>
      </c>
      <c r="BY80" s="89" t="e">
        <f t="shared" si="56"/>
        <v>#VALUE!</v>
      </c>
      <c r="BZ80" s="89" t="e">
        <f t="shared" si="56"/>
        <v>#VALUE!</v>
      </c>
      <c r="CA80" s="89" t="e">
        <f t="shared" si="56"/>
        <v>#VALUE!</v>
      </c>
      <c r="CB80" s="89" t="e">
        <f t="shared" si="50"/>
        <v>#VALUE!</v>
      </c>
    </row>
    <row r="81" spans="2:80" x14ac:dyDescent="0.35">
      <c r="B81" s="34"/>
      <c r="C81" s="34"/>
      <c r="D81" s="24"/>
      <c r="E81" s="34"/>
      <c r="F81" s="35"/>
      <c r="G81" s="35"/>
      <c r="H81" s="35"/>
      <c r="I81" s="149"/>
      <c r="J81" s="149"/>
      <c r="K81" s="34"/>
      <c r="L81" s="24"/>
      <c r="M81" s="26">
        <v>502</v>
      </c>
      <c r="N81" s="26" t="s">
        <v>41</v>
      </c>
      <c r="O81" s="26" t="e">
        <f>VLOOKUP(L81,CONTROL!$P$12:$Q$553,2,FALSE)</f>
        <v>#N/A</v>
      </c>
      <c r="P81" s="26"/>
      <c r="Q81" s="36"/>
      <c r="R81" s="27"/>
      <c r="S81" s="27"/>
      <c r="T81" s="27"/>
      <c r="U81" s="27"/>
      <c r="V81" s="87">
        <f t="shared" si="51"/>
        <v>0</v>
      </c>
      <c r="W81" s="87">
        <f t="shared" si="32"/>
        <v>0</v>
      </c>
      <c r="X81" s="28"/>
      <c r="Y81" s="37"/>
      <c r="Z81" s="37"/>
      <c r="AA81" s="37"/>
      <c r="AB81" s="28"/>
      <c r="AC81" s="37"/>
      <c r="AD81" s="29">
        <f t="shared" si="39"/>
        <v>0</v>
      </c>
      <c r="AE81" s="29">
        <f t="shared" si="40"/>
        <v>0</v>
      </c>
      <c r="AF81" s="29">
        <f t="shared" si="41"/>
        <v>0</v>
      </c>
      <c r="AG81" s="30">
        <f t="shared" si="42"/>
        <v>0</v>
      </c>
      <c r="AH81" s="30">
        <f t="shared" si="57"/>
        <v>0</v>
      </c>
      <c r="AI81" s="30">
        <f t="shared" si="57"/>
        <v>0</v>
      </c>
      <c r="AJ81" s="31">
        <f t="shared" si="43"/>
        <v>0</v>
      </c>
      <c r="AK81" s="32" t="str">
        <f>IF(AJ81=0,"",IF(DADES!AJ81&gt;CONTROL!$C$7, CONTROL!$B$7,
IF(AND(DADES!AJ81&gt;=CONTROL!$C$4, DADES!AJ81&lt;=CONTROL!$D$4), CONTROL!$B$4,
IF(AND(DADES!AJ81&gt;=CONTROL!$C$5, DADES!AJ81&lt;=CONTROL!$D$5), CONTROL!$B$5,
IF(AND(DADES!AJ81&gt;=CONTROL!$C$6, DADES!AJ81&lt;=CONTROL!$D$6), CONTROL!$B$6,
CONTROL!$B$7)))))</f>
        <v/>
      </c>
      <c r="AL81" s="33">
        <f t="shared" si="58"/>
        <v>0</v>
      </c>
      <c r="AM81" s="33">
        <f t="shared" si="59"/>
        <v>0</v>
      </c>
      <c r="AN81" s="32" t="str">
        <f>IF(AG81&gt;0,IF(DADES!AG81&gt;CONTROL!$H$6, CONTROL!$G$6,
IF(AND(DADES!AG81&gt;=CONTROL!$H$5, DADES!AG81&lt;=CONTROL!$I$5), CONTROL!$G$5,
IF(AND(DADES!AG81&gt;=CONTROL!$H$4, DADES!AG81&lt;=CONTROL!$I$4), CONTROL!$G$4,
"G_SALARI NO APLICABLE"))),"")</f>
        <v/>
      </c>
      <c r="AO81" s="32" t="str">
        <f t="shared" si="44"/>
        <v/>
      </c>
      <c r="AP81" s="86" t="str">
        <f t="shared" si="52"/>
        <v/>
      </c>
      <c r="AQ81" s="89" t="str">
        <f t="shared" si="33"/>
        <v/>
      </c>
      <c r="AR81" s="89" t="str">
        <f t="shared" ref="AR81:BB95" si="61">IF($B81&lt;&gt;"",IF(AND($G81&lt;=AR$4, OR($H81="", $H81&gt;=AR$5)),1,0),"")</f>
        <v/>
      </c>
      <c r="AS81" s="89" t="str">
        <f t="shared" si="61"/>
        <v/>
      </c>
      <c r="AT81" s="89" t="str">
        <f t="shared" si="61"/>
        <v/>
      </c>
      <c r="AU81" s="89" t="str">
        <f t="shared" si="61"/>
        <v/>
      </c>
      <c r="AV81" s="89" t="str">
        <f t="shared" si="61"/>
        <v/>
      </c>
      <c r="AW81" s="89" t="str">
        <f t="shared" si="61"/>
        <v/>
      </c>
      <c r="AX81" s="89" t="str">
        <f t="shared" si="61"/>
        <v/>
      </c>
      <c r="AY81" s="89" t="str">
        <f t="shared" si="61"/>
        <v/>
      </c>
      <c r="AZ81" s="89" t="str">
        <f t="shared" si="61"/>
        <v/>
      </c>
      <c r="BA81" s="89" t="str">
        <f t="shared" si="61"/>
        <v/>
      </c>
      <c r="BB81" s="89" t="str">
        <f t="shared" si="61"/>
        <v/>
      </c>
      <c r="BC81" s="89">
        <f t="shared" si="53"/>
        <v>0</v>
      </c>
      <c r="BD81" s="89">
        <f t="shared" si="54"/>
        <v>0</v>
      </c>
      <c r="BE81" s="89">
        <f t="shared" si="54"/>
        <v>0</v>
      </c>
      <c r="BF81" s="89">
        <f t="shared" si="54"/>
        <v>0</v>
      </c>
      <c r="BG81" s="89">
        <f t="shared" si="54"/>
        <v>0</v>
      </c>
      <c r="BH81" s="89">
        <f t="shared" si="54"/>
        <v>0</v>
      </c>
      <c r="BI81" s="89">
        <f t="shared" si="54"/>
        <v>0</v>
      </c>
      <c r="BJ81" s="89">
        <f t="shared" si="54"/>
        <v>0</v>
      </c>
      <c r="BK81" s="89">
        <f t="shared" si="54"/>
        <v>0</v>
      </c>
      <c r="BL81" s="89">
        <f t="shared" si="54"/>
        <v>0</v>
      </c>
      <c r="BM81" s="89">
        <f t="shared" si="54"/>
        <v>0</v>
      </c>
      <c r="BN81" s="89">
        <f t="shared" si="60"/>
        <v>0</v>
      </c>
      <c r="BO81" s="89">
        <f t="shared" si="47"/>
        <v>0</v>
      </c>
      <c r="BQ81" s="89" t="e">
        <f t="shared" si="55"/>
        <v>#VALUE!</v>
      </c>
      <c r="BR81" s="89" t="e">
        <f t="shared" si="55"/>
        <v>#VALUE!</v>
      </c>
      <c r="BS81" s="89" t="e">
        <f t="shared" si="55"/>
        <v>#VALUE!</v>
      </c>
      <c r="BT81" s="89" t="e">
        <f t="shared" si="55"/>
        <v>#VALUE!</v>
      </c>
      <c r="BU81" s="89" t="e">
        <f t="shared" si="55"/>
        <v>#VALUE!</v>
      </c>
      <c r="BV81" s="89" t="e">
        <f t="shared" si="55"/>
        <v>#VALUE!</v>
      </c>
      <c r="BW81" s="89" t="e">
        <f t="shared" si="55"/>
        <v>#VALUE!</v>
      </c>
      <c r="BX81" s="89" t="e">
        <f t="shared" si="55"/>
        <v>#VALUE!</v>
      </c>
      <c r="BY81" s="89" t="e">
        <f t="shared" si="56"/>
        <v>#VALUE!</v>
      </c>
      <c r="BZ81" s="89" t="e">
        <f t="shared" si="56"/>
        <v>#VALUE!</v>
      </c>
      <c r="CA81" s="89" t="e">
        <f t="shared" si="56"/>
        <v>#VALUE!</v>
      </c>
      <c r="CB81" s="89" t="e">
        <f t="shared" si="50"/>
        <v>#VALUE!</v>
      </c>
    </row>
    <row r="82" spans="2:80" x14ac:dyDescent="0.35">
      <c r="B82" s="34"/>
      <c r="C82" s="34"/>
      <c r="D82" s="24"/>
      <c r="E82" s="34"/>
      <c r="F82" s="35"/>
      <c r="G82" s="35"/>
      <c r="H82" s="35"/>
      <c r="I82" s="149"/>
      <c r="J82" s="149"/>
      <c r="K82" s="34"/>
      <c r="L82" s="24"/>
      <c r="M82" s="26">
        <v>502</v>
      </c>
      <c r="N82" s="26" t="s">
        <v>41</v>
      </c>
      <c r="O82" s="26" t="e">
        <f>VLOOKUP(L82,CONTROL!$P$12:$Q$553,2,FALSE)</f>
        <v>#N/A</v>
      </c>
      <c r="P82" s="26"/>
      <c r="Q82" s="36"/>
      <c r="R82" s="27"/>
      <c r="S82" s="27"/>
      <c r="T82" s="27"/>
      <c r="U82" s="27"/>
      <c r="V82" s="87">
        <f t="shared" si="51"/>
        <v>0</v>
      </c>
      <c r="W82" s="87">
        <f t="shared" si="32"/>
        <v>0</v>
      </c>
      <c r="X82" s="28"/>
      <c r="Y82" s="37"/>
      <c r="Z82" s="37"/>
      <c r="AA82" s="37"/>
      <c r="AB82" s="28"/>
      <c r="AC82" s="37"/>
      <c r="AD82" s="29">
        <f t="shared" si="39"/>
        <v>0</v>
      </c>
      <c r="AE82" s="29">
        <f t="shared" si="40"/>
        <v>0</v>
      </c>
      <c r="AF82" s="29">
        <f t="shared" si="41"/>
        <v>0</v>
      </c>
      <c r="AG82" s="30">
        <f t="shared" si="42"/>
        <v>0</v>
      </c>
      <c r="AH82" s="30">
        <f t="shared" si="57"/>
        <v>0</v>
      </c>
      <c r="AI82" s="30">
        <f t="shared" si="57"/>
        <v>0</v>
      </c>
      <c r="AJ82" s="31">
        <f t="shared" si="43"/>
        <v>0</v>
      </c>
      <c r="AK82" s="32" t="str">
        <f>IF(AJ82=0,"",IF(DADES!AJ82&gt;CONTROL!$C$7, CONTROL!$B$7,
IF(AND(DADES!AJ82&gt;=CONTROL!$C$4, DADES!AJ82&lt;=CONTROL!$D$4), CONTROL!$B$4,
IF(AND(DADES!AJ82&gt;=CONTROL!$C$5, DADES!AJ82&lt;=CONTROL!$D$5), CONTROL!$B$5,
IF(AND(DADES!AJ82&gt;=CONTROL!$C$6, DADES!AJ82&lt;=CONTROL!$D$6), CONTROL!$B$6,
CONTROL!$B$7)))))</f>
        <v/>
      </c>
      <c r="AL82" s="33">
        <f t="shared" si="58"/>
        <v>0</v>
      </c>
      <c r="AM82" s="33">
        <f t="shared" si="59"/>
        <v>0</v>
      </c>
      <c r="AN82" s="32" t="str">
        <f>IF(AG82&gt;0,IF(DADES!AG82&gt;CONTROL!$H$6, CONTROL!$G$6,
IF(AND(DADES!AG82&gt;=CONTROL!$H$5, DADES!AG82&lt;=CONTROL!$I$5), CONTROL!$G$5,
IF(AND(DADES!AG82&gt;=CONTROL!$H$4, DADES!AG82&lt;=CONTROL!$I$4), CONTROL!$G$4,
"G_SALARI NO APLICABLE"))),"")</f>
        <v/>
      </c>
      <c r="AO82" s="32" t="str">
        <f t="shared" si="44"/>
        <v/>
      </c>
      <c r="AP82" s="86" t="str">
        <f t="shared" si="52"/>
        <v/>
      </c>
      <c r="AQ82" s="89" t="str">
        <f t="shared" si="33"/>
        <v/>
      </c>
      <c r="AR82" s="89" t="str">
        <f t="shared" si="61"/>
        <v/>
      </c>
      <c r="AS82" s="89" t="str">
        <f t="shared" si="61"/>
        <v/>
      </c>
      <c r="AT82" s="89" t="str">
        <f t="shared" si="61"/>
        <v/>
      </c>
      <c r="AU82" s="89" t="str">
        <f t="shared" si="61"/>
        <v/>
      </c>
      <c r="AV82" s="89" t="str">
        <f t="shared" si="61"/>
        <v/>
      </c>
      <c r="AW82" s="89" t="str">
        <f t="shared" si="61"/>
        <v/>
      </c>
      <c r="AX82" s="89" t="str">
        <f t="shared" si="61"/>
        <v/>
      </c>
      <c r="AY82" s="89" t="str">
        <f t="shared" si="61"/>
        <v/>
      </c>
      <c r="AZ82" s="89" t="str">
        <f t="shared" si="61"/>
        <v/>
      </c>
      <c r="BA82" s="89" t="str">
        <f t="shared" si="61"/>
        <v/>
      </c>
      <c r="BB82" s="89" t="str">
        <f t="shared" si="61"/>
        <v/>
      </c>
      <c r="BC82" s="89">
        <f t="shared" si="53"/>
        <v>0</v>
      </c>
      <c r="BD82" s="89">
        <f t="shared" si="54"/>
        <v>0</v>
      </c>
      <c r="BE82" s="89">
        <f t="shared" si="54"/>
        <v>0</v>
      </c>
      <c r="BF82" s="89">
        <f t="shared" si="54"/>
        <v>0</v>
      </c>
      <c r="BG82" s="89">
        <f t="shared" si="54"/>
        <v>0</v>
      </c>
      <c r="BH82" s="89">
        <f t="shared" si="54"/>
        <v>0</v>
      </c>
      <c r="BI82" s="89">
        <f t="shared" si="54"/>
        <v>0</v>
      </c>
      <c r="BJ82" s="89">
        <f t="shared" si="54"/>
        <v>0</v>
      </c>
      <c r="BK82" s="89">
        <f t="shared" si="54"/>
        <v>0</v>
      </c>
      <c r="BL82" s="89">
        <f t="shared" si="54"/>
        <v>0</v>
      </c>
      <c r="BM82" s="89">
        <f t="shared" si="54"/>
        <v>0</v>
      </c>
      <c r="BN82" s="89">
        <f t="shared" si="60"/>
        <v>0</v>
      </c>
      <c r="BO82" s="89">
        <f t="shared" si="47"/>
        <v>0</v>
      </c>
      <c r="BQ82" s="89" t="e">
        <f t="shared" si="55"/>
        <v>#VALUE!</v>
      </c>
      <c r="BR82" s="89" t="e">
        <f t="shared" si="55"/>
        <v>#VALUE!</v>
      </c>
      <c r="BS82" s="89" t="e">
        <f t="shared" si="55"/>
        <v>#VALUE!</v>
      </c>
      <c r="BT82" s="89" t="e">
        <f t="shared" si="55"/>
        <v>#VALUE!</v>
      </c>
      <c r="BU82" s="89" t="e">
        <f t="shared" si="55"/>
        <v>#VALUE!</v>
      </c>
      <c r="BV82" s="89" t="e">
        <f t="shared" si="55"/>
        <v>#VALUE!</v>
      </c>
      <c r="BW82" s="89" t="e">
        <f t="shared" si="55"/>
        <v>#VALUE!</v>
      </c>
      <c r="BX82" s="89" t="e">
        <f t="shared" si="55"/>
        <v>#VALUE!</v>
      </c>
      <c r="BY82" s="89" t="e">
        <f t="shared" si="56"/>
        <v>#VALUE!</v>
      </c>
      <c r="BZ82" s="89" t="e">
        <f t="shared" si="56"/>
        <v>#VALUE!</v>
      </c>
      <c r="CA82" s="89" t="e">
        <f t="shared" si="56"/>
        <v>#VALUE!</v>
      </c>
      <c r="CB82" s="89" t="e">
        <f t="shared" si="50"/>
        <v>#VALUE!</v>
      </c>
    </row>
    <row r="83" spans="2:80" x14ac:dyDescent="0.35">
      <c r="B83" s="34"/>
      <c r="C83" s="34"/>
      <c r="D83" s="24"/>
      <c r="E83" s="34"/>
      <c r="F83" s="35"/>
      <c r="G83" s="35"/>
      <c r="H83" s="35"/>
      <c r="I83" s="149"/>
      <c r="J83" s="149"/>
      <c r="K83" s="34"/>
      <c r="L83" s="24"/>
      <c r="M83" s="26">
        <v>502</v>
      </c>
      <c r="N83" s="26" t="s">
        <v>41</v>
      </c>
      <c r="O83" s="26" t="e">
        <f>VLOOKUP(L83,CONTROL!$P$12:$Q$553,2,FALSE)</f>
        <v>#N/A</v>
      </c>
      <c r="P83" s="26"/>
      <c r="Q83" s="36"/>
      <c r="R83" s="27"/>
      <c r="S83" s="27"/>
      <c r="T83" s="27"/>
      <c r="U83" s="27"/>
      <c r="V83" s="87">
        <f t="shared" si="51"/>
        <v>0</v>
      </c>
      <c r="W83" s="87">
        <f t="shared" si="32"/>
        <v>0</v>
      </c>
      <c r="X83" s="28"/>
      <c r="Y83" s="37"/>
      <c r="Z83" s="37"/>
      <c r="AA83" s="37"/>
      <c r="AB83" s="28"/>
      <c r="AC83" s="37"/>
      <c r="AD83" s="29">
        <f t="shared" si="39"/>
        <v>0</v>
      </c>
      <c r="AE83" s="29">
        <f t="shared" si="40"/>
        <v>0</v>
      </c>
      <c r="AF83" s="29">
        <f t="shared" si="41"/>
        <v>0</v>
      </c>
      <c r="AG83" s="30">
        <f t="shared" si="42"/>
        <v>0</v>
      </c>
      <c r="AH83" s="30">
        <f t="shared" si="57"/>
        <v>0</v>
      </c>
      <c r="AI83" s="30">
        <f t="shared" si="57"/>
        <v>0</v>
      </c>
      <c r="AJ83" s="31">
        <f t="shared" si="43"/>
        <v>0</v>
      </c>
      <c r="AK83" s="32" t="str">
        <f>IF(AJ83=0,"",IF(DADES!AJ83&gt;CONTROL!$C$7, CONTROL!$B$7,
IF(AND(DADES!AJ83&gt;=CONTROL!$C$4, DADES!AJ83&lt;=CONTROL!$D$4), CONTROL!$B$4,
IF(AND(DADES!AJ83&gt;=CONTROL!$C$5, DADES!AJ83&lt;=CONTROL!$D$5), CONTROL!$B$5,
IF(AND(DADES!AJ83&gt;=CONTROL!$C$6, DADES!AJ83&lt;=CONTROL!$D$6), CONTROL!$B$6,
CONTROL!$B$7)))))</f>
        <v/>
      </c>
      <c r="AL83" s="33">
        <f t="shared" si="58"/>
        <v>0</v>
      </c>
      <c r="AM83" s="33">
        <f t="shared" si="59"/>
        <v>0</v>
      </c>
      <c r="AN83" s="32" t="str">
        <f>IF(AG83&gt;0,IF(DADES!AG83&gt;CONTROL!$H$6, CONTROL!$G$6,
IF(AND(DADES!AG83&gt;=CONTROL!$H$5, DADES!AG83&lt;=CONTROL!$I$5), CONTROL!$G$5,
IF(AND(DADES!AG83&gt;=CONTROL!$H$4, DADES!AG83&lt;=CONTROL!$I$4), CONTROL!$G$4,
"G_SALARI NO APLICABLE"))),"")</f>
        <v/>
      </c>
      <c r="AO83" s="32" t="str">
        <f t="shared" si="44"/>
        <v/>
      </c>
      <c r="AP83" s="86" t="str">
        <f t="shared" si="52"/>
        <v/>
      </c>
      <c r="AQ83" s="89" t="str">
        <f t="shared" si="33"/>
        <v/>
      </c>
      <c r="AR83" s="89" t="str">
        <f t="shared" si="61"/>
        <v/>
      </c>
      <c r="AS83" s="89" t="str">
        <f t="shared" si="61"/>
        <v/>
      </c>
      <c r="AT83" s="89" t="str">
        <f t="shared" si="61"/>
        <v/>
      </c>
      <c r="AU83" s="89" t="str">
        <f t="shared" si="61"/>
        <v/>
      </c>
      <c r="AV83" s="89" t="str">
        <f t="shared" si="61"/>
        <v/>
      </c>
      <c r="AW83" s="89" t="str">
        <f t="shared" si="61"/>
        <v/>
      </c>
      <c r="AX83" s="89" t="str">
        <f t="shared" si="61"/>
        <v/>
      </c>
      <c r="AY83" s="89" t="str">
        <f t="shared" si="61"/>
        <v/>
      </c>
      <c r="AZ83" s="89" t="str">
        <f t="shared" si="61"/>
        <v/>
      </c>
      <c r="BA83" s="89" t="str">
        <f t="shared" si="61"/>
        <v/>
      </c>
      <c r="BB83" s="89" t="str">
        <f t="shared" si="61"/>
        <v/>
      </c>
      <c r="BC83" s="89">
        <f t="shared" si="53"/>
        <v>0</v>
      </c>
      <c r="BD83" s="89">
        <f t="shared" si="54"/>
        <v>0</v>
      </c>
      <c r="BE83" s="89">
        <f t="shared" si="54"/>
        <v>0</v>
      </c>
      <c r="BF83" s="89">
        <f t="shared" si="54"/>
        <v>0</v>
      </c>
      <c r="BG83" s="89">
        <f t="shared" si="54"/>
        <v>0</v>
      </c>
      <c r="BH83" s="89">
        <f t="shared" si="54"/>
        <v>0</v>
      </c>
      <c r="BI83" s="89">
        <f t="shared" si="54"/>
        <v>0</v>
      </c>
      <c r="BJ83" s="89">
        <f t="shared" si="54"/>
        <v>0</v>
      </c>
      <c r="BK83" s="89">
        <f t="shared" si="54"/>
        <v>0</v>
      </c>
      <c r="BL83" s="89">
        <f t="shared" si="54"/>
        <v>0</v>
      </c>
      <c r="BM83" s="89">
        <f t="shared" si="54"/>
        <v>0</v>
      </c>
      <c r="BN83" s="89">
        <f t="shared" si="60"/>
        <v>0</v>
      </c>
      <c r="BO83" s="89">
        <f t="shared" si="47"/>
        <v>0</v>
      </c>
      <c r="BQ83" s="89" t="e">
        <f t="shared" si="55"/>
        <v>#VALUE!</v>
      </c>
      <c r="BR83" s="89" t="e">
        <f t="shared" si="55"/>
        <v>#VALUE!</v>
      </c>
      <c r="BS83" s="89" t="e">
        <f t="shared" si="55"/>
        <v>#VALUE!</v>
      </c>
      <c r="BT83" s="89" t="e">
        <f t="shared" si="55"/>
        <v>#VALUE!</v>
      </c>
      <c r="BU83" s="89" t="e">
        <f t="shared" si="55"/>
        <v>#VALUE!</v>
      </c>
      <c r="BV83" s="89" t="e">
        <f t="shared" si="55"/>
        <v>#VALUE!</v>
      </c>
      <c r="BW83" s="89" t="e">
        <f t="shared" si="55"/>
        <v>#VALUE!</v>
      </c>
      <c r="BX83" s="89" t="e">
        <f t="shared" si="55"/>
        <v>#VALUE!</v>
      </c>
      <c r="BY83" s="89" t="e">
        <f t="shared" si="56"/>
        <v>#VALUE!</v>
      </c>
      <c r="BZ83" s="89" t="e">
        <f t="shared" si="56"/>
        <v>#VALUE!</v>
      </c>
      <c r="CA83" s="89" t="e">
        <f t="shared" si="56"/>
        <v>#VALUE!</v>
      </c>
      <c r="CB83" s="89" t="e">
        <f t="shared" si="50"/>
        <v>#VALUE!</v>
      </c>
    </row>
    <row r="84" spans="2:80" x14ac:dyDescent="0.35">
      <c r="B84" s="34"/>
      <c r="C84" s="34"/>
      <c r="D84" s="24"/>
      <c r="E84" s="34"/>
      <c r="F84" s="35"/>
      <c r="G84" s="35"/>
      <c r="H84" s="35"/>
      <c r="I84" s="149"/>
      <c r="J84" s="149"/>
      <c r="K84" s="34"/>
      <c r="L84" s="24"/>
      <c r="M84" s="26">
        <v>430</v>
      </c>
      <c r="N84" s="26" t="s">
        <v>43</v>
      </c>
      <c r="O84" s="26" t="e">
        <f>VLOOKUP(L84,CONTROL!$P$12:$Q$553,2,FALSE)</f>
        <v>#N/A</v>
      </c>
      <c r="P84" s="26"/>
      <c r="Q84" s="36"/>
      <c r="R84" s="27"/>
      <c r="S84" s="27"/>
      <c r="T84" s="27"/>
      <c r="U84" s="27"/>
      <c r="V84" s="87">
        <f t="shared" si="51"/>
        <v>0</v>
      </c>
      <c r="W84" s="87">
        <f t="shared" si="32"/>
        <v>0</v>
      </c>
      <c r="X84" s="28"/>
      <c r="Y84" s="37"/>
      <c r="Z84" s="37"/>
      <c r="AA84" s="37"/>
      <c r="AB84" s="28"/>
      <c r="AC84" s="37"/>
      <c r="AD84" s="29">
        <f t="shared" si="39"/>
        <v>0</v>
      </c>
      <c r="AE84" s="29">
        <f t="shared" si="40"/>
        <v>0</v>
      </c>
      <c r="AF84" s="29">
        <f t="shared" si="41"/>
        <v>0</v>
      </c>
      <c r="AG84" s="30">
        <f t="shared" si="42"/>
        <v>0</v>
      </c>
      <c r="AH84" s="30">
        <f t="shared" si="57"/>
        <v>0</v>
      </c>
      <c r="AI84" s="30">
        <f t="shared" si="57"/>
        <v>0</v>
      </c>
      <c r="AJ84" s="31">
        <f t="shared" si="43"/>
        <v>0</v>
      </c>
      <c r="AK84" s="32" t="str">
        <f>IF(AJ84=0,"",IF(DADES!AJ84&gt;CONTROL!$C$7, CONTROL!$B$7,
IF(AND(DADES!AJ84&gt;=CONTROL!$C$4, DADES!AJ84&lt;=CONTROL!$D$4), CONTROL!$B$4,
IF(AND(DADES!AJ84&gt;=CONTROL!$C$5, DADES!AJ84&lt;=CONTROL!$D$5), CONTROL!$B$5,
IF(AND(DADES!AJ84&gt;=CONTROL!$C$6, DADES!AJ84&lt;=CONTROL!$D$6), CONTROL!$B$6,
CONTROL!$B$7)))))</f>
        <v/>
      </c>
      <c r="AL84" s="33">
        <f t="shared" si="58"/>
        <v>0</v>
      </c>
      <c r="AM84" s="33">
        <f t="shared" si="59"/>
        <v>0</v>
      </c>
      <c r="AN84" s="32" t="str">
        <f>IF(AG84&gt;0,IF(DADES!AG84&gt;CONTROL!$H$6, CONTROL!$G$6,
IF(AND(DADES!AG84&gt;=CONTROL!$H$5, DADES!AG84&lt;=CONTROL!$I$5), CONTROL!$G$5,
IF(AND(DADES!AG84&gt;=CONTROL!$H$4, DADES!AG84&lt;=CONTROL!$I$4), CONTROL!$G$4,
"G_SALARI NO APLICABLE"))),"")</f>
        <v/>
      </c>
      <c r="AO84" s="32" t="str">
        <f t="shared" si="44"/>
        <v/>
      </c>
      <c r="AP84" s="86" t="str">
        <f t="shared" si="52"/>
        <v/>
      </c>
      <c r="AQ84" s="89" t="str">
        <f t="shared" si="33"/>
        <v/>
      </c>
      <c r="AR84" s="89" t="str">
        <f t="shared" si="61"/>
        <v/>
      </c>
      <c r="AS84" s="89" t="str">
        <f t="shared" si="61"/>
        <v/>
      </c>
      <c r="AT84" s="89" t="str">
        <f t="shared" si="61"/>
        <v/>
      </c>
      <c r="AU84" s="89" t="str">
        <f t="shared" si="61"/>
        <v/>
      </c>
      <c r="AV84" s="89" t="str">
        <f t="shared" si="61"/>
        <v/>
      </c>
      <c r="AW84" s="89" t="str">
        <f t="shared" si="61"/>
        <v/>
      </c>
      <c r="AX84" s="89" t="str">
        <f t="shared" si="61"/>
        <v/>
      </c>
      <c r="AY84" s="89" t="str">
        <f t="shared" si="61"/>
        <v/>
      </c>
      <c r="AZ84" s="89" t="str">
        <f t="shared" si="61"/>
        <v/>
      </c>
      <c r="BA84" s="89" t="str">
        <f t="shared" si="61"/>
        <v/>
      </c>
      <c r="BB84" s="89" t="str">
        <f t="shared" si="61"/>
        <v/>
      </c>
      <c r="BC84" s="89">
        <f t="shared" si="53"/>
        <v>0</v>
      </c>
      <c r="BD84" s="89">
        <f t="shared" si="54"/>
        <v>0</v>
      </c>
      <c r="BE84" s="89">
        <f t="shared" si="54"/>
        <v>0</v>
      </c>
      <c r="BF84" s="89">
        <f t="shared" si="54"/>
        <v>0</v>
      </c>
      <c r="BG84" s="89">
        <f t="shared" si="54"/>
        <v>0</v>
      </c>
      <c r="BH84" s="89">
        <f t="shared" si="54"/>
        <v>0</v>
      </c>
      <c r="BI84" s="89">
        <f t="shared" si="54"/>
        <v>0</v>
      </c>
      <c r="BJ84" s="89">
        <f t="shared" si="54"/>
        <v>0</v>
      </c>
      <c r="BK84" s="89">
        <f t="shared" si="54"/>
        <v>0</v>
      </c>
      <c r="BL84" s="89">
        <f t="shared" si="54"/>
        <v>0</v>
      </c>
      <c r="BM84" s="89">
        <f t="shared" si="54"/>
        <v>0</v>
      </c>
      <c r="BN84" s="89">
        <f t="shared" si="60"/>
        <v>0</v>
      </c>
      <c r="BO84" s="89">
        <f t="shared" si="47"/>
        <v>0</v>
      </c>
      <c r="BQ84" s="89" t="e">
        <f t="shared" si="55"/>
        <v>#VALUE!</v>
      </c>
      <c r="BR84" s="89" t="e">
        <f t="shared" si="55"/>
        <v>#VALUE!</v>
      </c>
      <c r="BS84" s="89" t="e">
        <f t="shared" si="55"/>
        <v>#VALUE!</v>
      </c>
      <c r="BT84" s="89" t="e">
        <f t="shared" si="55"/>
        <v>#VALUE!</v>
      </c>
      <c r="BU84" s="89" t="e">
        <f t="shared" si="55"/>
        <v>#VALUE!</v>
      </c>
      <c r="BV84" s="89" t="e">
        <f t="shared" si="55"/>
        <v>#VALUE!</v>
      </c>
      <c r="BW84" s="89" t="e">
        <f t="shared" si="55"/>
        <v>#VALUE!</v>
      </c>
      <c r="BX84" s="89" t="e">
        <f t="shared" si="55"/>
        <v>#VALUE!</v>
      </c>
      <c r="BY84" s="89" t="e">
        <f t="shared" si="56"/>
        <v>#VALUE!</v>
      </c>
      <c r="BZ84" s="89" t="e">
        <f t="shared" si="56"/>
        <v>#VALUE!</v>
      </c>
      <c r="CA84" s="89" t="e">
        <f t="shared" si="56"/>
        <v>#VALUE!</v>
      </c>
      <c r="CB84" s="89" t="e">
        <f t="shared" si="50"/>
        <v>#VALUE!</v>
      </c>
    </row>
    <row r="85" spans="2:80" x14ac:dyDescent="0.35">
      <c r="B85" s="34"/>
      <c r="C85" s="34"/>
      <c r="D85" s="24"/>
      <c r="E85" s="34"/>
      <c r="F85" s="35"/>
      <c r="G85" s="35"/>
      <c r="H85" s="35"/>
      <c r="I85" s="149"/>
      <c r="J85" s="149"/>
      <c r="K85" s="34"/>
      <c r="L85" s="24"/>
      <c r="M85" s="26">
        <v>430</v>
      </c>
      <c r="N85" s="26" t="s">
        <v>43</v>
      </c>
      <c r="O85" s="26" t="e">
        <f>VLOOKUP(L85,CONTROL!$P$12:$Q$553,2,FALSE)</f>
        <v>#N/A</v>
      </c>
      <c r="P85" s="26"/>
      <c r="Q85" s="36"/>
      <c r="R85" s="27"/>
      <c r="S85" s="27"/>
      <c r="T85" s="27"/>
      <c r="U85" s="27"/>
      <c r="V85" s="87">
        <f t="shared" si="51"/>
        <v>0</v>
      </c>
      <c r="W85" s="87">
        <f t="shared" si="32"/>
        <v>0</v>
      </c>
      <c r="X85" s="28"/>
      <c r="Y85" s="37"/>
      <c r="Z85" s="37"/>
      <c r="AA85" s="37"/>
      <c r="AB85" s="28"/>
      <c r="AC85" s="37"/>
      <c r="AD85" s="29">
        <f t="shared" si="39"/>
        <v>0</v>
      </c>
      <c r="AE85" s="29">
        <f t="shared" si="40"/>
        <v>0</v>
      </c>
      <c r="AF85" s="29">
        <f t="shared" si="41"/>
        <v>0</v>
      </c>
      <c r="AG85" s="30">
        <f t="shared" si="42"/>
        <v>0</v>
      </c>
      <c r="AH85" s="30">
        <f t="shared" si="57"/>
        <v>0</v>
      </c>
      <c r="AI85" s="30">
        <f t="shared" si="57"/>
        <v>0</v>
      </c>
      <c r="AJ85" s="31">
        <f t="shared" si="43"/>
        <v>0</v>
      </c>
      <c r="AK85" s="32" t="str">
        <f>IF(AJ85=0,"",IF(DADES!AJ85&gt;CONTROL!$C$7, CONTROL!$B$7,
IF(AND(DADES!AJ85&gt;=CONTROL!$C$4, DADES!AJ85&lt;=CONTROL!$D$4), CONTROL!$B$4,
IF(AND(DADES!AJ85&gt;=CONTROL!$C$5, DADES!AJ85&lt;=CONTROL!$D$5), CONTROL!$B$5,
IF(AND(DADES!AJ85&gt;=CONTROL!$C$6, DADES!AJ85&lt;=CONTROL!$D$6), CONTROL!$B$6,
CONTROL!$B$7)))))</f>
        <v/>
      </c>
      <c r="AL85" s="33">
        <f t="shared" si="58"/>
        <v>0</v>
      </c>
      <c r="AM85" s="33">
        <f t="shared" si="59"/>
        <v>0</v>
      </c>
      <c r="AN85" s="32" t="str">
        <f>IF(AG85&gt;0,IF(DADES!AG85&gt;CONTROL!$H$6, CONTROL!$G$6,
IF(AND(DADES!AG85&gt;=CONTROL!$H$5, DADES!AG85&lt;=CONTROL!$I$5), CONTROL!$G$5,
IF(AND(DADES!AG85&gt;=CONTROL!$H$4, DADES!AG85&lt;=CONTROL!$I$4), CONTROL!$G$4,
"G_SALARI NO APLICABLE"))),"")</f>
        <v/>
      </c>
      <c r="AO85" s="32" t="str">
        <f t="shared" si="44"/>
        <v/>
      </c>
      <c r="AP85" s="86" t="str">
        <f t="shared" si="52"/>
        <v/>
      </c>
      <c r="AQ85" s="89" t="str">
        <f t="shared" si="33"/>
        <v/>
      </c>
      <c r="AR85" s="89" t="str">
        <f t="shared" si="61"/>
        <v/>
      </c>
      <c r="AS85" s="89" t="str">
        <f t="shared" si="61"/>
        <v/>
      </c>
      <c r="AT85" s="89" t="str">
        <f t="shared" si="61"/>
        <v/>
      </c>
      <c r="AU85" s="89" t="str">
        <f t="shared" si="61"/>
        <v/>
      </c>
      <c r="AV85" s="89" t="str">
        <f t="shared" si="61"/>
        <v/>
      </c>
      <c r="AW85" s="89" t="str">
        <f t="shared" si="61"/>
        <v/>
      </c>
      <c r="AX85" s="89" t="str">
        <f t="shared" si="61"/>
        <v/>
      </c>
      <c r="AY85" s="89" t="str">
        <f t="shared" si="61"/>
        <v/>
      </c>
      <c r="AZ85" s="89" t="str">
        <f t="shared" si="61"/>
        <v/>
      </c>
      <c r="BA85" s="89" t="str">
        <f t="shared" si="61"/>
        <v/>
      </c>
      <c r="BB85" s="89" t="str">
        <f t="shared" si="61"/>
        <v/>
      </c>
      <c r="BC85" s="89">
        <f t="shared" si="53"/>
        <v>0</v>
      </c>
      <c r="BD85" s="89">
        <f t="shared" si="54"/>
        <v>0</v>
      </c>
      <c r="BE85" s="89">
        <f t="shared" si="54"/>
        <v>0</v>
      </c>
      <c r="BF85" s="89">
        <f t="shared" si="54"/>
        <v>0</v>
      </c>
      <c r="BG85" s="89">
        <f t="shared" si="54"/>
        <v>0</v>
      </c>
      <c r="BH85" s="89">
        <f t="shared" si="54"/>
        <v>0</v>
      </c>
      <c r="BI85" s="89">
        <f t="shared" si="54"/>
        <v>0</v>
      </c>
      <c r="BJ85" s="89">
        <f t="shared" si="54"/>
        <v>0</v>
      </c>
      <c r="BK85" s="89">
        <f t="shared" si="54"/>
        <v>0</v>
      </c>
      <c r="BL85" s="89">
        <f t="shared" si="54"/>
        <v>0</v>
      </c>
      <c r="BM85" s="89">
        <f t="shared" si="54"/>
        <v>0</v>
      </c>
      <c r="BN85" s="89">
        <f t="shared" si="60"/>
        <v>0</v>
      </c>
      <c r="BO85" s="89">
        <f t="shared" si="47"/>
        <v>0</v>
      </c>
      <c r="BQ85" s="89" t="e">
        <f t="shared" si="55"/>
        <v>#VALUE!</v>
      </c>
      <c r="BR85" s="89" t="e">
        <f t="shared" si="55"/>
        <v>#VALUE!</v>
      </c>
      <c r="BS85" s="89" t="e">
        <f t="shared" si="55"/>
        <v>#VALUE!</v>
      </c>
      <c r="BT85" s="89" t="e">
        <f t="shared" si="55"/>
        <v>#VALUE!</v>
      </c>
      <c r="BU85" s="89" t="e">
        <f t="shared" si="55"/>
        <v>#VALUE!</v>
      </c>
      <c r="BV85" s="89" t="e">
        <f t="shared" si="55"/>
        <v>#VALUE!</v>
      </c>
      <c r="BW85" s="89" t="e">
        <f t="shared" si="55"/>
        <v>#VALUE!</v>
      </c>
      <c r="BX85" s="89" t="e">
        <f t="shared" si="55"/>
        <v>#VALUE!</v>
      </c>
      <c r="BY85" s="89" t="e">
        <f t="shared" si="56"/>
        <v>#VALUE!</v>
      </c>
      <c r="BZ85" s="89" t="e">
        <f t="shared" si="56"/>
        <v>#VALUE!</v>
      </c>
      <c r="CA85" s="89" t="e">
        <f t="shared" si="56"/>
        <v>#VALUE!</v>
      </c>
      <c r="CB85" s="89" t="e">
        <f t="shared" si="50"/>
        <v>#VALUE!</v>
      </c>
    </row>
    <row r="86" spans="2:80" x14ac:dyDescent="0.35">
      <c r="B86" s="34"/>
      <c r="C86" s="34"/>
      <c r="D86" s="24"/>
      <c r="E86" s="34"/>
      <c r="F86" s="35"/>
      <c r="G86" s="35"/>
      <c r="H86" s="35"/>
      <c r="I86" s="149"/>
      <c r="J86" s="149"/>
      <c r="K86" s="34"/>
      <c r="L86" s="24"/>
      <c r="M86" s="26">
        <v>912</v>
      </c>
      <c r="N86" s="26" t="s">
        <v>44</v>
      </c>
      <c r="O86" s="26" t="e">
        <f>VLOOKUP(L86,CONTROL!$P$12:$Q$553,2,FALSE)</f>
        <v>#N/A</v>
      </c>
      <c r="P86" s="26"/>
      <c r="Q86" s="36"/>
      <c r="R86" s="27"/>
      <c r="S86" s="27"/>
      <c r="T86" s="27"/>
      <c r="U86" s="27"/>
      <c r="V86" s="87">
        <f t="shared" si="51"/>
        <v>0</v>
      </c>
      <c r="W86" s="87">
        <f t="shared" si="32"/>
        <v>0</v>
      </c>
      <c r="X86" s="28"/>
      <c r="Y86" s="37"/>
      <c r="Z86" s="37"/>
      <c r="AA86" s="37"/>
      <c r="AB86" s="28"/>
      <c r="AC86" s="37"/>
      <c r="AD86" s="29">
        <f t="shared" si="39"/>
        <v>0</v>
      </c>
      <c r="AE86" s="29">
        <f t="shared" si="40"/>
        <v>0</v>
      </c>
      <c r="AF86" s="29">
        <f t="shared" si="41"/>
        <v>0</v>
      </c>
      <c r="AG86" s="30">
        <f t="shared" si="42"/>
        <v>0</v>
      </c>
      <c r="AH86" s="30">
        <f t="shared" si="57"/>
        <v>0</v>
      </c>
      <c r="AI86" s="30">
        <f t="shared" si="57"/>
        <v>0</v>
      </c>
      <c r="AJ86" s="31">
        <f t="shared" si="43"/>
        <v>0</v>
      </c>
      <c r="AK86" s="32" t="str">
        <f>IF(AJ86=0,"",IF(DADES!AJ86&gt;CONTROL!$C$7, CONTROL!$B$7,
IF(AND(DADES!AJ86&gt;=CONTROL!$C$4, DADES!AJ86&lt;=CONTROL!$D$4), CONTROL!$B$4,
IF(AND(DADES!AJ86&gt;=CONTROL!$C$5, DADES!AJ86&lt;=CONTROL!$D$5), CONTROL!$B$5,
IF(AND(DADES!AJ86&gt;=CONTROL!$C$6, DADES!AJ86&lt;=CONTROL!$D$6), CONTROL!$B$6,
CONTROL!$B$7)))))</f>
        <v/>
      </c>
      <c r="AL86" s="33">
        <f t="shared" si="58"/>
        <v>0</v>
      </c>
      <c r="AM86" s="33">
        <f t="shared" si="59"/>
        <v>0</v>
      </c>
      <c r="AN86" s="32" t="str">
        <f>IF(AG86&gt;0,IF(DADES!AG86&gt;CONTROL!$H$6, CONTROL!$G$6,
IF(AND(DADES!AG86&gt;=CONTROL!$H$5, DADES!AG86&lt;=CONTROL!$I$5), CONTROL!$G$5,
IF(AND(DADES!AG86&gt;=CONTROL!$H$4, DADES!AG86&lt;=CONTROL!$I$4), CONTROL!$G$4,
"G_SALARI NO APLICABLE"))),"")</f>
        <v/>
      </c>
      <c r="AO86" s="32" t="str">
        <f t="shared" si="44"/>
        <v/>
      </c>
      <c r="AP86" s="86" t="str">
        <f t="shared" si="52"/>
        <v/>
      </c>
      <c r="AQ86" s="89" t="str">
        <f t="shared" si="33"/>
        <v/>
      </c>
      <c r="AR86" s="89" t="str">
        <f t="shared" si="61"/>
        <v/>
      </c>
      <c r="AS86" s="89" t="str">
        <f t="shared" si="61"/>
        <v/>
      </c>
      <c r="AT86" s="89" t="str">
        <f t="shared" si="61"/>
        <v/>
      </c>
      <c r="AU86" s="89" t="str">
        <f t="shared" si="61"/>
        <v/>
      </c>
      <c r="AV86" s="89" t="str">
        <f t="shared" si="61"/>
        <v/>
      </c>
      <c r="AW86" s="89" t="str">
        <f t="shared" si="61"/>
        <v/>
      </c>
      <c r="AX86" s="89" t="str">
        <f t="shared" si="61"/>
        <v/>
      </c>
      <c r="AY86" s="89" t="str">
        <f t="shared" si="61"/>
        <v/>
      </c>
      <c r="AZ86" s="89" t="str">
        <f t="shared" si="61"/>
        <v/>
      </c>
      <c r="BA86" s="89" t="str">
        <f t="shared" si="61"/>
        <v/>
      </c>
      <c r="BB86" s="89" t="str">
        <f t="shared" si="61"/>
        <v/>
      </c>
      <c r="BC86" s="89">
        <f t="shared" si="53"/>
        <v>0</v>
      </c>
      <c r="BD86" s="89">
        <f t="shared" si="54"/>
        <v>0</v>
      </c>
      <c r="BE86" s="89">
        <f t="shared" si="54"/>
        <v>0</v>
      </c>
      <c r="BF86" s="89">
        <f t="shared" si="54"/>
        <v>0</v>
      </c>
      <c r="BG86" s="89">
        <f t="shared" si="54"/>
        <v>0</v>
      </c>
      <c r="BH86" s="89">
        <f t="shared" si="54"/>
        <v>0</v>
      </c>
      <c r="BI86" s="89">
        <f t="shared" si="54"/>
        <v>0</v>
      </c>
      <c r="BJ86" s="89">
        <f t="shared" si="54"/>
        <v>0</v>
      </c>
      <c r="BK86" s="89">
        <f t="shared" si="54"/>
        <v>0</v>
      </c>
      <c r="BL86" s="89">
        <f t="shared" si="54"/>
        <v>0</v>
      </c>
      <c r="BM86" s="89">
        <f t="shared" si="54"/>
        <v>0</v>
      </c>
      <c r="BN86" s="89">
        <f t="shared" si="60"/>
        <v>0</v>
      </c>
      <c r="BO86" s="89">
        <f t="shared" si="47"/>
        <v>0</v>
      </c>
      <c r="BQ86" s="89" t="e">
        <f t="shared" si="55"/>
        <v>#VALUE!</v>
      </c>
      <c r="BR86" s="89" t="e">
        <f t="shared" si="55"/>
        <v>#VALUE!</v>
      </c>
      <c r="BS86" s="89" t="e">
        <f t="shared" si="55"/>
        <v>#VALUE!</v>
      </c>
      <c r="BT86" s="89" t="e">
        <f t="shared" si="55"/>
        <v>#VALUE!</v>
      </c>
      <c r="BU86" s="89" t="e">
        <f t="shared" si="55"/>
        <v>#VALUE!</v>
      </c>
      <c r="BV86" s="89" t="e">
        <f t="shared" si="55"/>
        <v>#VALUE!</v>
      </c>
      <c r="BW86" s="89" t="e">
        <f t="shared" si="55"/>
        <v>#VALUE!</v>
      </c>
      <c r="BX86" s="89" t="e">
        <f t="shared" si="55"/>
        <v>#VALUE!</v>
      </c>
      <c r="BY86" s="89" t="e">
        <f t="shared" si="56"/>
        <v>#VALUE!</v>
      </c>
      <c r="BZ86" s="89" t="e">
        <f t="shared" si="56"/>
        <v>#VALUE!</v>
      </c>
      <c r="CA86" s="89" t="e">
        <f t="shared" si="56"/>
        <v>#VALUE!</v>
      </c>
      <c r="CB86" s="89" t="e">
        <f t="shared" si="50"/>
        <v>#VALUE!</v>
      </c>
    </row>
    <row r="87" spans="2:80" x14ac:dyDescent="0.35">
      <c r="B87" s="34"/>
      <c r="C87" s="34"/>
      <c r="D87" s="24"/>
      <c r="E87" s="34"/>
      <c r="F87" s="35"/>
      <c r="G87" s="35"/>
      <c r="H87" s="35"/>
      <c r="I87" s="149"/>
      <c r="J87" s="149"/>
      <c r="K87" s="34"/>
      <c r="L87" s="24"/>
      <c r="M87" s="26">
        <v>912</v>
      </c>
      <c r="N87" s="26" t="s">
        <v>44</v>
      </c>
      <c r="O87" s="26" t="e">
        <f>VLOOKUP(L87,CONTROL!$P$12:$Q$553,2,FALSE)</f>
        <v>#N/A</v>
      </c>
      <c r="P87" s="26"/>
      <c r="Q87" s="36"/>
      <c r="R87" s="27"/>
      <c r="S87" s="27"/>
      <c r="T87" s="27"/>
      <c r="U87" s="27"/>
      <c r="V87" s="87">
        <f t="shared" si="51"/>
        <v>0</v>
      </c>
      <c r="W87" s="87">
        <f t="shared" si="32"/>
        <v>0</v>
      </c>
      <c r="X87" s="28"/>
      <c r="Y87" s="37"/>
      <c r="Z87" s="37"/>
      <c r="AA87" s="37"/>
      <c r="AB87" s="28"/>
      <c r="AC87" s="37"/>
      <c r="AD87" s="29">
        <f t="shared" si="39"/>
        <v>0</v>
      </c>
      <c r="AE87" s="29">
        <f t="shared" si="40"/>
        <v>0</v>
      </c>
      <c r="AF87" s="29">
        <f t="shared" si="41"/>
        <v>0</v>
      </c>
      <c r="AG87" s="30">
        <f t="shared" si="42"/>
        <v>0</v>
      </c>
      <c r="AH87" s="30">
        <f t="shared" si="57"/>
        <v>0</v>
      </c>
      <c r="AI87" s="30">
        <f t="shared" si="57"/>
        <v>0</v>
      </c>
      <c r="AJ87" s="31">
        <f t="shared" si="43"/>
        <v>0</v>
      </c>
      <c r="AK87" s="32" t="str">
        <f>IF(AJ87=0,"",IF(DADES!AJ87&gt;CONTROL!$C$7, CONTROL!$B$7,
IF(AND(DADES!AJ87&gt;=CONTROL!$C$4, DADES!AJ87&lt;=CONTROL!$D$4), CONTROL!$B$4,
IF(AND(DADES!AJ87&gt;=CONTROL!$C$5, DADES!AJ87&lt;=CONTROL!$D$5), CONTROL!$B$5,
IF(AND(DADES!AJ87&gt;=CONTROL!$C$6, DADES!AJ87&lt;=CONTROL!$D$6), CONTROL!$B$6,
CONTROL!$B$7)))))</f>
        <v/>
      </c>
      <c r="AL87" s="33">
        <f t="shared" si="58"/>
        <v>0</v>
      </c>
      <c r="AM87" s="33">
        <f t="shared" si="59"/>
        <v>0</v>
      </c>
      <c r="AN87" s="32" t="str">
        <f>IF(AG87&gt;0,IF(DADES!AG87&gt;CONTROL!$H$6, CONTROL!$G$6,
IF(AND(DADES!AG87&gt;=CONTROL!$H$5, DADES!AG87&lt;=CONTROL!$I$5), CONTROL!$G$5,
IF(AND(DADES!AG87&gt;=CONTROL!$H$4, DADES!AG87&lt;=CONTROL!$I$4), CONTROL!$G$4,
"G_SALARI NO APLICABLE"))),"")</f>
        <v/>
      </c>
      <c r="AO87" s="32" t="str">
        <f t="shared" si="44"/>
        <v/>
      </c>
      <c r="AP87" s="86" t="str">
        <f t="shared" si="52"/>
        <v/>
      </c>
      <c r="AQ87" s="89" t="str">
        <f t="shared" si="33"/>
        <v/>
      </c>
      <c r="AR87" s="89" t="str">
        <f t="shared" si="61"/>
        <v/>
      </c>
      <c r="AS87" s="89" t="str">
        <f t="shared" si="61"/>
        <v/>
      </c>
      <c r="AT87" s="89" t="str">
        <f t="shared" si="61"/>
        <v/>
      </c>
      <c r="AU87" s="89" t="str">
        <f t="shared" si="61"/>
        <v/>
      </c>
      <c r="AV87" s="89" t="str">
        <f t="shared" si="61"/>
        <v/>
      </c>
      <c r="AW87" s="89" t="str">
        <f t="shared" si="61"/>
        <v/>
      </c>
      <c r="AX87" s="89" t="str">
        <f t="shared" si="61"/>
        <v/>
      </c>
      <c r="AY87" s="89" t="str">
        <f t="shared" si="61"/>
        <v/>
      </c>
      <c r="AZ87" s="89" t="str">
        <f t="shared" si="61"/>
        <v/>
      </c>
      <c r="BA87" s="89" t="str">
        <f t="shared" si="61"/>
        <v/>
      </c>
      <c r="BB87" s="89" t="str">
        <f t="shared" si="61"/>
        <v/>
      </c>
      <c r="BC87" s="89">
        <f t="shared" si="53"/>
        <v>0</v>
      </c>
      <c r="BD87" s="89">
        <f t="shared" si="54"/>
        <v>0</v>
      </c>
      <c r="BE87" s="89">
        <f t="shared" si="54"/>
        <v>0</v>
      </c>
      <c r="BF87" s="89">
        <f t="shared" si="54"/>
        <v>0</v>
      </c>
      <c r="BG87" s="89">
        <f t="shared" si="54"/>
        <v>0</v>
      </c>
      <c r="BH87" s="89">
        <f t="shared" si="54"/>
        <v>0</v>
      </c>
      <c r="BI87" s="89">
        <f t="shared" si="54"/>
        <v>0</v>
      </c>
      <c r="BJ87" s="89">
        <f t="shared" si="54"/>
        <v>0</v>
      </c>
      <c r="BK87" s="89">
        <f t="shared" si="54"/>
        <v>0</v>
      </c>
      <c r="BL87" s="89">
        <f t="shared" si="54"/>
        <v>0</v>
      </c>
      <c r="BM87" s="89">
        <f t="shared" si="54"/>
        <v>0</v>
      </c>
      <c r="BN87" s="89">
        <f t="shared" si="60"/>
        <v>0</v>
      </c>
      <c r="BO87" s="89">
        <f t="shared" si="47"/>
        <v>0</v>
      </c>
      <c r="BQ87" s="89" t="e">
        <f t="shared" si="55"/>
        <v>#VALUE!</v>
      </c>
      <c r="BR87" s="89" t="e">
        <f t="shared" si="55"/>
        <v>#VALUE!</v>
      </c>
      <c r="BS87" s="89" t="e">
        <f t="shared" si="55"/>
        <v>#VALUE!</v>
      </c>
      <c r="BT87" s="89" t="e">
        <f t="shared" si="55"/>
        <v>#VALUE!</v>
      </c>
      <c r="BU87" s="89" t="e">
        <f t="shared" si="55"/>
        <v>#VALUE!</v>
      </c>
      <c r="BV87" s="89" t="e">
        <f t="shared" si="55"/>
        <v>#VALUE!</v>
      </c>
      <c r="BW87" s="89" t="e">
        <f t="shared" si="55"/>
        <v>#VALUE!</v>
      </c>
      <c r="BX87" s="89" t="e">
        <f t="shared" si="55"/>
        <v>#VALUE!</v>
      </c>
      <c r="BY87" s="89" t="e">
        <f t="shared" si="56"/>
        <v>#VALUE!</v>
      </c>
      <c r="BZ87" s="89" t="e">
        <f t="shared" si="56"/>
        <v>#VALUE!</v>
      </c>
      <c r="CA87" s="89" t="e">
        <f t="shared" si="56"/>
        <v>#VALUE!</v>
      </c>
      <c r="CB87" s="89" t="e">
        <f t="shared" si="50"/>
        <v>#VALUE!</v>
      </c>
    </row>
    <row r="88" spans="2:80" x14ac:dyDescent="0.35">
      <c r="B88" s="34"/>
      <c r="C88" s="34"/>
      <c r="D88" s="24"/>
      <c r="E88" s="34"/>
      <c r="F88" s="35"/>
      <c r="G88" s="35"/>
      <c r="H88" s="35"/>
      <c r="I88" s="149"/>
      <c r="J88" s="149"/>
      <c r="K88" s="34"/>
      <c r="L88" s="24"/>
      <c r="M88" s="26">
        <v>912</v>
      </c>
      <c r="N88" s="26" t="s">
        <v>44</v>
      </c>
      <c r="O88" s="26" t="e">
        <f>VLOOKUP(L88,CONTROL!$P$12:$Q$553,2,FALSE)</f>
        <v>#N/A</v>
      </c>
      <c r="P88" s="26"/>
      <c r="Q88" s="36"/>
      <c r="R88" s="27"/>
      <c r="S88" s="27"/>
      <c r="T88" s="27"/>
      <c r="U88" s="27"/>
      <c r="V88" s="87">
        <f t="shared" si="51"/>
        <v>0</v>
      </c>
      <c r="W88" s="87">
        <f t="shared" si="32"/>
        <v>0</v>
      </c>
      <c r="X88" s="28"/>
      <c r="Y88" s="37"/>
      <c r="Z88" s="37"/>
      <c r="AA88" s="37"/>
      <c r="AB88" s="28"/>
      <c r="AC88" s="37"/>
      <c r="AD88" s="29">
        <f t="shared" si="39"/>
        <v>0</v>
      </c>
      <c r="AE88" s="29">
        <f t="shared" si="40"/>
        <v>0</v>
      </c>
      <c r="AF88" s="29">
        <f t="shared" si="41"/>
        <v>0</v>
      </c>
      <c r="AG88" s="30">
        <f t="shared" si="42"/>
        <v>0</v>
      </c>
      <c r="AH88" s="30">
        <f t="shared" si="57"/>
        <v>0</v>
      </c>
      <c r="AI88" s="30">
        <f t="shared" si="57"/>
        <v>0</v>
      </c>
      <c r="AJ88" s="31">
        <f t="shared" si="43"/>
        <v>0</v>
      </c>
      <c r="AK88" s="32" t="str">
        <f>IF(AJ88=0,"",IF(DADES!AJ88&gt;CONTROL!$C$7, CONTROL!$B$7,
IF(AND(DADES!AJ88&gt;=CONTROL!$C$4, DADES!AJ88&lt;=CONTROL!$D$4), CONTROL!$B$4,
IF(AND(DADES!AJ88&gt;=CONTROL!$C$5, DADES!AJ88&lt;=CONTROL!$D$5), CONTROL!$B$5,
IF(AND(DADES!AJ88&gt;=CONTROL!$C$6, DADES!AJ88&lt;=CONTROL!$D$6), CONTROL!$B$6,
CONTROL!$B$7)))))</f>
        <v/>
      </c>
      <c r="AL88" s="33">
        <f t="shared" si="58"/>
        <v>0</v>
      </c>
      <c r="AM88" s="33">
        <f t="shared" si="59"/>
        <v>0</v>
      </c>
      <c r="AN88" s="32" t="str">
        <f>IF(AG88&gt;0,IF(DADES!AG88&gt;CONTROL!$H$6, CONTROL!$G$6,
IF(AND(DADES!AG88&gt;=CONTROL!$H$5, DADES!AG88&lt;=CONTROL!$I$5), CONTROL!$G$5,
IF(AND(DADES!AG88&gt;=CONTROL!$H$4, DADES!AG88&lt;=CONTROL!$I$4), CONTROL!$G$4,
"G_SALARI NO APLICABLE"))),"")</f>
        <v/>
      </c>
      <c r="AO88" s="32" t="str">
        <f t="shared" si="44"/>
        <v/>
      </c>
      <c r="AP88" s="86" t="str">
        <f t="shared" si="52"/>
        <v/>
      </c>
      <c r="AQ88" s="89" t="str">
        <f t="shared" si="33"/>
        <v/>
      </c>
      <c r="AR88" s="89" t="str">
        <f t="shared" si="61"/>
        <v/>
      </c>
      <c r="AS88" s="89" t="str">
        <f t="shared" si="61"/>
        <v/>
      </c>
      <c r="AT88" s="89" t="str">
        <f t="shared" si="61"/>
        <v/>
      </c>
      <c r="AU88" s="89" t="str">
        <f t="shared" si="61"/>
        <v/>
      </c>
      <c r="AV88" s="89" t="str">
        <f t="shared" si="61"/>
        <v/>
      </c>
      <c r="AW88" s="89" t="str">
        <f t="shared" si="61"/>
        <v/>
      </c>
      <c r="AX88" s="89" t="str">
        <f t="shared" si="61"/>
        <v/>
      </c>
      <c r="AY88" s="89" t="str">
        <f t="shared" si="61"/>
        <v/>
      </c>
      <c r="AZ88" s="89" t="str">
        <f t="shared" si="61"/>
        <v/>
      </c>
      <c r="BA88" s="89" t="str">
        <f t="shared" si="61"/>
        <v/>
      </c>
      <c r="BB88" s="89" t="str">
        <f t="shared" si="61"/>
        <v/>
      </c>
      <c r="BC88" s="89">
        <f t="shared" si="53"/>
        <v>0</v>
      </c>
      <c r="BD88" s="89">
        <f t="shared" si="54"/>
        <v>0</v>
      </c>
      <c r="BE88" s="89">
        <f t="shared" si="54"/>
        <v>0</v>
      </c>
      <c r="BF88" s="89">
        <f t="shared" si="54"/>
        <v>0</v>
      </c>
      <c r="BG88" s="89">
        <f t="shared" si="54"/>
        <v>0</v>
      </c>
      <c r="BH88" s="89">
        <f t="shared" si="54"/>
        <v>0</v>
      </c>
      <c r="BI88" s="89">
        <f t="shared" si="54"/>
        <v>0</v>
      </c>
      <c r="BJ88" s="89">
        <f t="shared" si="54"/>
        <v>0</v>
      </c>
      <c r="BK88" s="89">
        <f t="shared" si="54"/>
        <v>0</v>
      </c>
      <c r="BL88" s="89">
        <f t="shared" si="54"/>
        <v>0</v>
      </c>
      <c r="BM88" s="89">
        <f t="shared" si="54"/>
        <v>0</v>
      </c>
      <c r="BN88" s="89">
        <f t="shared" si="60"/>
        <v>0</v>
      </c>
      <c r="BO88" s="89">
        <f t="shared" si="47"/>
        <v>0</v>
      </c>
      <c r="BQ88" s="89" t="e">
        <f t="shared" si="55"/>
        <v>#VALUE!</v>
      </c>
      <c r="BR88" s="89" t="e">
        <f t="shared" si="55"/>
        <v>#VALUE!</v>
      </c>
      <c r="BS88" s="89" t="e">
        <f t="shared" si="55"/>
        <v>#VALUE!</v>
      </c>
      <c r="BT88" s="89" t="e">
        <f t="shared" si="55"/>
        <v>#VALUE!</v>
      </c>
      <c r="BU88" s="89" t="e">
        <f t="shared" si="55"/>
        <v>#VALUE!</v>
      </c>
      <c r="BV88" s="89" t="e">
        <f t="shared" si="55"/>
        <v>#VALUE!</v>
      </c>
      <c r="BW88" s="89" t="e">
        <f t="shared" si="55"/>
        <v>#VALUE!</v>
      </c>
      <c r="BX88" s="89" t="e">
        <f t="shared" si="55"/>
        <v>#VALUE!</v>
      </c>
      <c r="BY88" s="89" t="e">
        <f t="shared" si="56"/>
        <v>#VALUE!</v>
      </c>
      <c r="BZ88" s="89" t="e">
        <f t="shared" si="56"/>
        <v>#VALUE!</v>
      </c>
      <c r="CA88" s="89" t="e">
        <f t="shared" si="56"/>
        <v>#VALUE!</v>
      </c>
      <c r="CB88" s="89" t="e">
        <f t="shared" si="50"/>
        <v>#VALUE!</v>
      </c>
    </row>
    <row r="89" spans="2:80" x14ac:dyDescent="0.35">
      <c r="B89" s="34"/>
      <c r="C89" s="34"/>
      <c r="D89" s="24"/>
      <c r="E89" s="34"/>
      <c r="F89" s="35"/>
      <c r="G89" s="35"/>
      <c r="H89" s="35"/>
      <c r="I89" s="149"/>
      <c r="J89" s="149"/>
      <c r="K89" s="34"/>
      <c r="L89" s="24"/>
      <c r="M89" s="26">
        <v>501</v>
      </c>
      <c r="N89" s="26" t="s">
        <v>41</v>
      </c>
      <c r="O89" s="26" t="e">
        <f>VLOOKUP(L89,CONTROL!$P$12:$Q$553,2,FALSE)</f>
        <v>#N/A</v>
      </c>
      <c r="P89" s="26"/>
      <c r="Q89" s="36"/>
      <c r="R89" s="27"/>
      <c r="S89" s="27"/>
      <c r="T89" s="27"/>
      <c r="U89" s="27"/>
      <c r="V89" s="87">
        <f t="shared" si="51"/>
        <v>0</v>
      </c>
      <c r="W89" s="87">
        <f t="shared" si="32"/>
        <v>0</v>
      </c>
      <c r="X89" s="28"/>
      <c r="Y89" s="37"/>
      <c r="Z89" s="37"/>
      <c r="AA89" s="37"/>
      <c r="AB89" s="28"/>
      <c r="AC89" s="37"/>
      <c r="AD89" s="29">
        <f t="shared" si="39"/>
        <v>0</v>
      </c>
      <c r="AE89" s="29">
        <f t="shared" si="40"/>
        <v>0</v>
      </c>
      <c r="AF89" s="29">
        <f t="shared" si="41"/>
        <v>0</v>
      </c>
      <c r="AG89" s="30">
        <f t="shared" si="42"/>
        <v>0</v>
      </c>
      <c r="AH89" s="30">
        <f t="shared" si="57"/>
        <v>0</v>
      </c>
      <c r="AI89" s="30">
        <f t="shared" si="57"/>
        <v>0</v>
      </c>
      <c r="AJ89" s="31">
        <f t="shared" si="43"/>
        <v>0</v>
      </c>
      <c r="AK89" s="32" t="str">
        <f>IF(AJ89=0,"",IF(DADES!AJ89&gt;CONTROL!$C$7, CONTROL!$B$7,
IF(AND(DADES!AJ89&gt;=CONTROL!$C$4, DADES!AJ89&lt;=CONTROL!$D$4), CONTROL!$B$4,
IF(AND(DADES!AJ89&gt;=CONTROL!$C$5, DADES!AJ89&lt;=CONTROL!$D$5), CONTROL!$B$5,
IF(AND(DADES!AJ89&gt;=CONTROL!$C$6, DADES!AJ89&lt;=CONTROL!$D$6), CONTROL!$B$6,
CONTROL!$B$7)))))</f>
        <v/>
      </c>
      <c r="AL89" s="33">
        <f t="shared" si="58"/>
        <v>0</v>
      </c>
      <c r="AM89" s="33">
        <f t="shared" si="59"/>
        <v>0</v>
      </c>
      <c r="AN89" s="32" t="str">
        <f>IF(AG89&gt;0,IF(DADES!AG89&gt;CONTROL!$H$6, CONTROL!$G$6,
IF(AND(DADES!AG89&gt;=CONTROL!$H$5, DADES!AG89&lt;=CONTROL!$I$5), CONTROL!$G$5,
IF(AND(DADES!AG89&gt;=CONTROL!$H$4, DADES!AG89&lt;=CONTROL!$I$4), CONTROL!$G$4,
"G_SALARI NO APLICABLE"))),"")</f>
        <v/>
      </c>
      <c r="AO89" s="32" t="str">
        <f t="shared" si="44"/>
        <v/>
      </c>
      <c r="AP89" s="86" t="str">
        <f t="shared" si="52"/>
        <v/>
      </c>
      <c r="AQ89" s="89" t="str">
        <f t="shared" si="33"/>
        <v/>
      </c>
      <c r="AR89" s="89" t="str">
        <f t="shared" si="61"/>
        <v/>
      </c>
      <c r="AS89" s="89" t="str">
        <f t="shared" si="61"/>
        <v/>
      </c>
      <c r="AT89" s="89" t="str">
        <f t="shared" si="61"/>
        <v/>
      </c>
      <c r="AU89" s="89" t="str">
        <f t="shared" si="61"/>
        <v/>
      </c>
      <c r="AV89" s="89" t="str">
        <f t="shared" si="61"/>
        <v/>
      </c>
      <c r="AW89" s="89" t="str">
        <f t="shared" si="61"/>
        <v/>
      </c>
      <c r="AX89" s="89" t="str">
        <f t="shared" si="61"/>
        <v/>
      </c>
      <c r="AY89" s="89" t="str">
        <f t="shared" si="61"/>
        <v/>
      </c>
      <c r="AZ89" s="89" t="str">
        <f t="shared" si="61"/>
        <v/>
      </c>
      <c r="BA89" s="89" t="str">
        <f t="shared" si="61"/>
        <v/>
      </c>
      <c r="BB89" s="89" t="str">
        <f t="shared" si="61"/>
        <v/>
      </c>
      <c r="BC89" s="89">
        <f t="shared" si="53"/>
        <v>0</v>
      </c>
      <c r="BD89" s="89">
        <f t="shared" si="54"/>
        <v>0</v>
      </c>
      <c r="BE89" s="89">
        <f t="shared" si="54"/>
        <v>0</v>
      </c>
      <c r="BF89" s="89">
        <f t="shared" si="54"/>
        <v>0</v>
      </c>
      <c r="BG89" s="89">
        <f t="shared" si="54"/>
        <v>0</v>
      </c>
      <c r="BH89" s="89">
        <f t="shared" si="54"/>
        <v>0</v>
      </c>
      <c r="BI89" s="89">
        <f t="shared" si="54"/>
        <v>0</v>
      </c>
      <c r="BJ89" s="89">
        <f t="shared" si="54"/>
        <v>0</v>
      </c>
      <c r="BK89" s="89">
        <f t="shared" si="54"/>
        <v>0</v>
      </c>
      <c r="BL89" s="89">
        <f t="shared" si="54"/>
        <v>0</v>
      </c>
      <c r="BM89" s="89">
        <f t="shared" si="54"/>
        <v>0</v>
      </c>
      <c r="BN89" s="89">
        <f t="shared" si="60"/>
        <v>0</v>
      </c>
      <c r="BO89" s="89">
        <f t="shared" si="47"/>
        <v>0</v>
      </c>
      <c r="BQ89" s="89" t="e">
        <f t="shared" si="55"/>
        <v>#VALUE!</v>
      </c>
      <c r="BR89" s="89" t="e">
        <f t="shared" si="55"/>
        <v>#VALUE!</v>
      </c>
      <c r="BS89" s="89" t="e">
        <f t="shared" si="55"/>
        <v>#VALUE!</v>
      </c>
      <c r="BT89" s="89" t="e">
        <f t="shared" si="55"/>
        <v>#VALUE!</v>
      </c>
      <c r="BU89" s="89" t="e">
        <f t="shared" si="55"/>
        <v>#VALUE!</v>
      </c>
      <c r="BV89" s="89" t="e">
        <f t="shared" si="55"/>
        <v>#VALUE!</v>
      </c>
      <c r="BW89" s="89" t="e">
        <f t="shared" si="55"/>
        <v>#VALUE!</v>
      </c>
      <c r="BX89" s="89" t="e">
        <f t="shared" si="55"/>
        <v>#VALUE!</v>
      </c>
      <c r="BY89" s="89" t="e">
        <f t="shared" si="56"/>
        <v>#VALUE!</v>
      </c>
      <c r="BZ89" s="89" t="e">
        <f t="shared" si="56"/>
        <v>#VALUE!</v>
      </c>
      <c r="CA89" s="89" t="e">
        <f t="shared" si="56"/>
        <v>#VALUE!</v>
      </c>
      <c r="CB89" s="89" t="e">
        <f t="shared" si="50"/>
        <v>#VALUE!</v>
      </c>
    </row>
    <row r="90" spans="2:80" x14ac:dyDescent="0.35">
      <c r="B90" s="34"/>
      <c r="C90" s="34"/>
      <c r="D90" s="24"/>
      <c r="E90" s="34"/>
      <c r="F90" s="35"/>
      <c r="G90" s="35"/>
      <c r="H90" s="35"/>
      <c r="I90" s="149"/>
      <c r="J90" s="149"/>
      <c r="K90" s="34"/>
      <c r="L90" s="24"/>
      <c r="M90" s="26">
        <v>501</v>
      </c>
      <c r="N90" s="26" t="s">
        <v>41</v>
      </c>
      <c r="O90" s="26" t="e">
        <f>VLOOKUP(L90,CONTROL!$P$12:$Q$553,2,FALSE)</f>
        <v>#N/A</v>
      </c>
      <c r="P90" s="26"/>
      <c r="Q90" s="36"/>
      <c r="R90" s="27"/>
      <c r="S90" s="27"/>
      <c r="T90" s="27"/>
      <c r="U90" s="27"/>
      <c r="V90" s="87">
        <f t="shared" si="51"/>
        <v>0</v>
      </c>
      <c r="W90" s="87">
        <f t="shared" si="32"/>
        <v>0</v>
      </c>
      <c r="X90" s="28"/>
      <c r="Y90" s="37"/>
      <c r="Z90" s="37"/>
      <c r="AA90" s="37"/>
      <c r="AB90" s="28"/>
      <c r="AC90" s="37"/>
      <c r="AD90" s="29">
        <f t="shared" si="39"/>
        <v>0</v>
      </c>
      <c r="AE90" s="29">
        <f t="shared" si="40"/>
        <v>0</v>
      </c>
      <c r="AF90" s="29">
        <f t="shared" si="41"/>
        <v>0</v>
      </c>
      <c r="AG90" s="30">
        <f t="shared" si="42"/>
        <v>0</v>
      </c>
      <c r="AH90" s="30">
        <f t="shared" si="57"/>
        <v>0</v>
      </c>
      <c r="AI90" s="30">
        <f t="shared" si="57"/>
        <v>0</v>
      </c>
      <c r="AJ90" s="31">
        <f t="shared" si="43"/>
        <v>0</v>
      </c>
      <c r="AK90" s="32" t="str">
        <f>IF(AJ90=0,"",IF(DADES!AJ90&gt;CONTROL!$C$7, CONTROL!$B$7,
IF(AND(DADES!AJ90&gt;=CONTROL!$C$4, DADES!AJ90&lt;=CONTROL!$D$4), CONTROL!$B$4,
IF(AND(DADES!AJ90&gt;=CONTROL!$C$5, DADES!AJ90&lt;=CONTROL!$D$5), CONTROL!$B$5,
IF(AND(DADES!AJ90&gt;=CONTROL!$C$6, DADES!AJ90&lt;=CONTROL!$D$6), CONTROL!$B$6,
CONTROL!$B$7)))))</f>
        <v/>
      </c>
      <c r="AL90" s="33">
        <f t="shared" si="58"/>
        <v>0</v>
      </c>
      <c r="AM90" s="33">
        <f t="shared" si="59"/>
        <v>0</v>
      </c>
      <c r="AN90" s="32" t="str">
        <f>IF(AG90&gt;0,IF(DADES!AG90&gt;CONTROL!$H$6, CONTROL!$G$6,
IF(AND(DADES!AG90&gt;=CONTROL!$H$5, DADES!AG90&lt;=CONTROL!$I$5), CONTROL!$G$5,
IF(AND(DADES!AG90&gt;=CONTROL!$H$4, DADES!AG90&lt;=CONTROL!$I$4), CONTROL!$G$4,
"G_SALARI NO APLICABLE"))),"")</f>
        <v/>
      </c>
      <c r="AO90" s="32" t="str">
        <f t="shared" si="44"/>
        <v/>
      </c>
      <c r="AP90" s="86" t="str">
        <f t="shared" si="52"/>
        <v/>
      </c>
      <c r="AQ90" s="89" t="str">
        <f t="shared" si="33"/>
        <v/>
      </c>
      <c r="AR90" s="89" t="str">
        <f t="shared" si="61"/>
        <v/>
      </c>
      <c r="AS90" s="89" t="str">
        <f t="shared" si="61"/>
        <v/>
      </c>
      <c r="AT90" s="89" t="str">
        <f t="shared" si="61"/>
        <v/>
      </c>
      <c r="AU90" s="89" t="str">
        <f t="shared" si="61"/>
        <v/>
      </c>
      <c r="AV90" s="89" t="str">
        <f t="shared" si="61"/>
        <v/>
      </c>
      <c r="AW90" s="89" t="str">
        <f t="shared" si="61"/>
        <v/>
      </c>
      <c r="AX90" s="89" t="str">
        <f t="shared" si="61"/>
        <v/>
      </c>
      <c r="AY90" s="89" t="str">
        <f t="shared" si="61"/>
        <v/>
      </c>
      <c r="AZ90" s="89" t="str">
        <f t="shared" si="61"/>
        <v/>
      </c>
      <c r="BA90" s="89" t="str">
        <f t="shared" si="61"/>
        <v/>
      </c>
      <c r="BB90" s="89" t="str">
        <f t="shared" si="61"/>
        <v/>
      </c>
      <c r="BC90" s="89">
        <f t="shared" si="53"/>
        <v>0</v>
      </c>
      <c r="BD90" s="89">
        <f t="shared" si="54"/>
        <v>0</v>
      </c>
      <c r="BE90" s="89">
        <f t="shared" si="54"/>
        <v>0</v>
      </c>
      <c r="BF90" s="89">
        <f t="shared" si="54"/>
        <v>0</v>
      </c>
      <c r="BG90" s="89">
        <f t="shared" si="54"/>
        <v>0</v>
      </c>
      <c r="BH90" s="89">
        <f t="shared" si="54"/>
        <v>0</v>
      </c>
      <c r="BI90" s="89">
        <f t="shared" si="54"/>
        <v>0</v>
      </c>
      <c r="BJ90" s="89">
        <f t="shared" si="54"/>
        <v>0</v>
      </c>
      <c r="BK90" s="89">
        <f t="shared" si="54"/>
        <v>0</v>
      </c>
      <c r="BL90" s="89">
        <f t="shared" si="54"/>
        <v>0</v>
      </c>
      <c r="BM90" s="89">
        <f t="shared" si="54"/>
        <v>0</v>
      </c>
      <c r="BN90" s="89">
        <f t="shared" si="60"/>
        <v>0</v>
      </c>
      <c r="BO90" s="89">
        <f t="shared" si="47"/>
        <v>0</v>
      </c>
      <c r="BQ90" s="89" t="e">
        <f t="shared" si="55"/>
        <v>#VALUE!</v>
      </c>
      <c r="BR90" s="89" t="e">
        <f t="shared" si="55"/>
        <v>#VALUE!</v>
      </c>
      <c r="BS90" s="89" t="e">
        <f t="shared" si="55"/>
        <v>#VALUE!</v>
      </c>
      <c r="BT90" s="89" t="e">
        <f t="shared" si="55"/>
        <v>#VALUE!</v>
      </c>
      <c r="BU90" s="89" t="e">
        <f t="shared" si="55"/>
        <v>#VALUE!</v>
      </c>
      <c r="BV90" s="89" t="e">
        <f t="shared" si="55"/>
        <v>#VALUE!</v>
      </c>
      <c r="BW90" s="89" t="e">
        <f t="shared" si="55"/>
        <v>#VALUE!</v>
      </c>
      <c r="BX90" s="89" t="e">
        <f t="shared" si="55"/>
        <v>#VALUE!</v>
      </c>
      <c r="BY90" s="89" t="e">
        <f t="shared" si="56"/>
        <v>#VALUE!</v>
      </c>
      <c r="BZ90" s="89" t="e">
        <f t="shared" si="56"/>
        <v>#VALUE!</v>
      </c>
      <c r="CA90" s="89" t="e">
        <f t="shared" si="56"/>
        <v>#VALUE!</v>
      </c>
      <c r="CB90" s="89" t="e">
        <f t="shared" si="50"/>
        <v>#VALUE!</v>
      </c>
    </row>
    <row r="91" spans="2:80" x14ac:dyDescent="0.35">
      <c r="B91" s="34"/>
      <c r="C91" s="34"/>
      <c r="D91" s="24"/>
      <c r="E91" s="34"/>
      <c r="F91" s="35"/>
      <c r="G91" s="35"/>
      <c r="H91" s="35"/>
      <c r="I91" s="149"/>
      <c r="J91" s="149"/>
      <c r="K91" s="34"/>
      <c r="L91" s="24"/>
      <c r="M91" s="26">
        <v>501</v>
      </c>
      <c r="N91" s="26" t="s">
        <v>41</v>
      </c>
      <c r="O91" s="26" t="e">
        <f>VLOOKUP(L91,CONTROL!$P$12:$Q$553,2,FALSE)</f>
        <v>#N/A</v>
      </c>
      <c r="P91" s="26"/>
      <c r="Q91" s="36"/>
      <c r="R91" s="27"/>
      <c r="S91" s="27"/>
      <c r="T91" s="27"/>
      <c r="U91" s="27"/>
      <c r="V91" s="87">
        <f t="shared" si="51"/>
        <v>0</v>
      </c>
      <c r="W91" s="87">
        <f t="shared" si="32"/>
        <v>0</v>
      </c>
      <c r="X91" s="28"/>
      <c r="Y91" s="37"/>
      <c r="Z91" s="37"/>
      <c r="AA91" s="37"/>
      <c r="AB91" s="28"/>
      <c r="AC91" s="37"/>
      <c r="AD91" s="29">
        <f t="shared" si="39"/>
        <v>0</v>
      </c>
      <c r="AE91" s="29">
        <f t="shared" si="40"/>
        <v>0</v>
      </c>
      <c r="AF91" s="29">
        <f t="shared" si="41"/>
        <v>0</v>
      </c>
      <c r="AG91" s="30">
        <f t="shared" si="42"/>
        <v>0</v>
      </c>
      <c r="AH91" s="30">
        <f t="shared" si="57"/>
        <v>0</v>
      </c>
      <c r="AI91" s="30">
        <f t="shared" si="57"/>
        <v>0</v>
      </c>
      <c r="AJ91" s="31">
        <f t="shared" si="43"/>
        <v>0</v>
      </c>
      <c r="AK91" s="32" t="str">
        <f>IF(AJ91=0,"",IF(DADES!AJ91&gt;CONTROL!$C$7, CONTROL!$B$7,
IF(AND(DADES!AJ91&gt;=CONTROL!$C$4, DADES!AJ91&lt;=CONTROL!$D$4), CONTROL!$B$4,
IF(AND(DADES!AJ91&gt;=CONTROL!$C$5, DADES!AJ91&lt;=CONTROL!$D$5), CONTROL!$B$5,
IF(AND(DADES!AJ91&gt;=CONTROL!$C$6, DADES!AJ91&lt;=CONTROL!$D$6), CONTROL!$B$6,
CONTROL!$B$7)))))</f>
        <v/>
      </c>
      <c r="AL91" s="33">
        <f t="shared" si="58"/>
        <v>0</v>
      </c>
      <c r="AM91" s="33">
        <f t="shared" si="59"/>
        <v>0</v>
      </c>
      <c r="AN91" s="32" t="str">
        <f>IF(AG91&gt;0,IF(DADES!AG91&gt;CONTROL!$H$6, CONTROL!$G$6,
IF(AND(DADES!AG91&gt;=CONTROL!$H$5, DADES!AG91&lt;=CONTROL!$I$5), CONTROL!$G$5,
IF(AND(DADES!AG91&gt;=CONTROL!$H$4, DADES!AG91&lt;=CONTROL!$I$4), CONTROL!$G$4,
"G_SALARI NO APLICABLE"))),"")</f>
        <v/>
      </c>
      <c r="AO91" s="32" t="str">
        <f t="shared" si="44"/>
        <v/>
      </c>
      <c r="AP91" s="86" t="str">
        <f t="shared" si="52"/>
        <v/>
      </c>
      <c r="AQ91" s="89" t="str">
        <f t="shared" si="33"/>
        <v/>
      </c>
      <c r="AR91" s="89" t="str">
        <f t="shared" si="61"/>
        <v/>
      </c>
      <c r="AS91" s="89" t="str">
        <f t="shared" si="61"/>
        <v/>
      </c>
      <c r="AT91" s="89" t="str">
        <f t="shared" si="61"/>
        <v/>
      </c>
      <c r="AU91" s="89" t="str">
        <f t="shared" si="61"/>
        <v/>
      </c>
      <c r="AV91" s="89" t="str">
        <f t="shared" si="61"/>
        <v/>
      </c>
      <c r="AW91" s="89" t="str">
        <f t="shared" si="61"/>
        <v/>
      </c>
      <c r="AX91" s="89" t="str">
        <f t="shared" si="61"/>
        <v/>
      </c>
      <c r="AY91" s="89" t="str">
        <f t="shared" si="61"/>
        <v/>
      </c>
      <c r="AZ91" s="89" t="str">
        <f t="shared" si="61"/>
        <v/>
      </c>
      <c r="BA91" s="89" t="str">
        <f t="shared" si="61"/>
        <v/>
      </c>
      <c r="BB91" s="89" t="str">
        <f t="shared" si="61"/>
        <v/>
      </c>
      <c r="BC91" s="89">
        <f t="shared" si="53"/>
        <v>0</v>
      </c>
      <c r="BD91" s="89">
        <f t="shared" si="54"/>
        <v>0</v>
      </c>
      <c r="BE91" s="89">
        <f t="shared" si="54"/>
        <v>0</v>
      </c>
      <c r="BF91" s="89">
        <f t="shared" si="54"/>
        <v>0</v>
      </c>
      <c r="BG91" s="89">
        <f t="shared" si="54"/>
        <v>0</v>
      </c>
      <c r="BH91" s="89">
        <f t="shared" si="54"/>
        <v>0</v>
      </c>
      <c r="BI91" s="89">
        <f t="shared" si="54"/>
        <v>0</v>
      </c>
      <c r="BJ91" s="89">
        <f t="shared" si="54"/>
        <v>0</v>
      </c>
      <c r="BK91" s="89">
        <f t="shared" si="54"/>
        <v>0</v>
      </c>
      <c r="BL91" s="89">
        <f t="shared" si="54"/>
        <v>0</v>
      </c>
      <c r="BM91" s="89">
        <f t="shared" si="54"/>
        <v>0</v>
      </c>
      <c r="BN91" s="89">
        <f t="shared" si="60"/>
        <v>0</v>
      </c>
      <c r="BO91" s="89">
        <f t="shared" si="47"/>
        <v>0</v>
      </c>
      <c r="BQ91" s="89" t="e">
        <f t="shared" si="55"/>
        <v>#VALUE!</v>
      </c>
      <c r="BR91" s="89" t="e">
        <f t="shared" si="55"/>
        <v>#VALUE!</v>
      </c>
      <c r="BS91" s="89" t="e">
        <f t="shared" si="55"/>
        <v>#VALUE!</v>
      </c>
      <c r="BT91" s="89" t="e">
        <f t="shared" si="55"/>
        <v>#VALUE!</v>
      </c>
      <c r="BU91" s="89" t="e">
        <f t="shared" si="55"/>
        <v>#VALUE!</v>
      </c>
      <c r="BV91" s="89" t="e">
        <f t="shared" si="55"/>
        <v>#VALUE!</v>
      </c>
      <c r="BW91" s="89" t="e">
        <f t="shared" si="55"/>
        <v>#VALUE!</v>
      </c>
      <c r="BX91" s="89" t="e">
        <f t="shared" si="55"/>
        <v>#VALUE!</v>
      </c>
      <c r="BY91" s="89" t="e">
        <f t="shared" si="56"/>
        <v>#VALUE!</v>
      </c>
      <c r="BZ91" s="89" t="e">
        <f t="shared" si="56"/>
        <v>#VALUE!</v>
      </c>
      <c r="CA91" s="89" t="e">
        <f t="shared" si="56"/>
        <v>#VALUE!</v>
      </c>
      <c r="CB91" s="89" t="e">
        <f t="shared" si="50"/>
        <v>#VALUE!</v>
      </c>
    </row>
    <row r="92" spans="2:80" x14ac:dyDescent="0.35">
      <c r="B92" s="34"/>
      <c r="C92" s="34"/>
      <c r="D92" s="24"/>
      <c r="E92" s="34"/>
      <c r="F92" s="35"/>
      <c r="G92" s="35"/>
      <c r="H92" s="35"/>
      <c r="I92" s="149"/>
      <c r="J92" s="149"/>
      <c r="K92" s="34"/>
      <c r="L92" s="24"/>
      <c r="M92" s="26">
        <v>502</v>
      </c>
      <c r="N92" s="26" t="s">
        <v>41</v>
      </c>
      <c r="O92" s="26" t="e">
        <f>VLOOKUP(L92,CONTROL!$P$12:$Q$553,2,FALSE)</f>
        <v>#N/A</v>
      </c>
      <c r="P92" s="26"/>
      <c r="Q92" s="36"/>
      <c r="R92" s="27"/>
      <c r="S92" s="27"/>
      <c r="T92" s="27"/>
      <c r="U92" s="27"/>
      <c r="V92" s="87">
        <f t="shared" si="51"/>
        <v>0</v>
      </c>
      <c r="W92" s="87">
        <f t="shared" si="32"/>
        <v>0</v>
      </c>
      <c r="X92" s="28"/>
      <c r="Y92" s="37"/>
      <c r="Z92" s="37"/>
      <c r="AA92" s="37"/>
      <c r="AB92" s="28"/>
      <c r="AC92" s="37"/>
      <c r="AD92" s="29">
        <f t="shared" si="39"/>
        <v>0</v>
      </c>
      <c r="AE92" s="29">
        <f t="shared" si="40"/>
        <v>0</v>
      </c>
      <c r="AF92" s="29">
        <f t="shared" si="41"/>
        <v>0</v>
      </c>
      <c r="AG92" s="30">
        <f t="shared" si="42"/>
        <v>0</v>
      </c>
      <c r="AH92" s="30">
        <f t="shared" si="57"/>
        <v>0</v>
      </c>
      <c r="AI92" s="30">
        <f t="shared" si="57"/>
        <v>0</v>
      </c>
      <c r="AJ92" s="31">
        <f t="shared" si="43"/>
        <v>0</v>
      </c>
      <c r="AK92" s="32" t="str">
        <f>IF(AJ92=0,"",IF(DADES!AJ92&gt;CONTROL!$C$7, CONTROL!$B$7,
IF(AND(DADES!AJ92&gt;=CONTROL!$C$4, DADES!AJ92&lt;=CONTROL!$D$4), CONTROL!$B$4,
IF(AND(DADES!AJ92&gt;=CONTROL!$C$5, DADES!AJ92&lt;=CONTROL!$D$5), CONTROL!$B$5,
IF(AND(DADES!AJ92&gt;=CONTROL!$C$6, DADES!AJ92&lt;=CONTROL!$D$6), CONTROL!$B$6,
CONTROL!$B$7)))))</f>
        <v/>
      </c>
      <c r="AL92" s="33">
        <f t="shared" si="58"/>
        <v>0</v>
      </c>
      <c r="AM92" s="33">
        <f t="shared" si="59"/>
        <v>0</v>
      </c>
      <c r="AN92" s="32" t="str">
        <f>IF(AG92&gt;0,IF(DADES!AG92&gt;CONTROL!$H$6, CONTROL!$G$6,
IF(AND(DADES!AG92&gt;=CONTROL!$H$5, DADES!AG92&lt;=CONTROL!$I$5), CONTROL!$G$5,
IF(AND(DADES!AG92&gt;=CONTROL!$H$4, DADES!AG92&lt;=CONTROL!$I$4), CONTROL!$G$4,
"G_SALARI NO APLICABLE"))),"")</f>
        <v/>
      </c>
      <c r="AO92" s="32" t="str">
        <f t="shared" si="44"/>
        <v/>
      </c>
      <c r="AP92" s="86" t="str">
        <f t="shared" si="52"/>
        <v/>
      </c>
      <c r="AQ92" s="89" t="str">
        <f t="shared" si="33"/>
        <v/>
      </c>
      <c r="AR92" s="89" t="str">
        <f t="shared" si="61"/>
        <v/>
      </c>
      <c r="AS92" s="89" t="str">
        <f t="shared" si="61"/>
        <v/>
      </c>
      <c r="AT92" s="89" t="str">
        <f t="shared" si="61"/>
        <v/>
      </c>
      <c r="AU92" s="89" t="str">
        <f t="shared" si="61"/>
        <v/>
      </c>
      <c r="AV92" s="89" t="str">
        <f t="shared" si="61"/>
        <v/>
      </c>
      <c r="AW92" s="89" t="str">
        <f t="shared" si="61"/>
        <v/>
      </c>
      <c r="AX92" s="89" t="str">
        <f t="shared" si="61"/>
        <v/>
      </c>
      <c r="AY92" s="89" t="str">
        <f t="shared" si="61"/>
        <v/>
      </c>
      <c r="AZ92" s="89" t="str">
        <f t="shared" si="61"/>
        <v/>
      </c>
      <c r="BA92" s="89" t="str">
        <f t="shared" si="61"/>
        <v/>
      </c>
      <c r="BB92" s="89" t="str">
        <f t="shared" si="61"/>
        <v/>
      </c>
      <c r="BC92" s="89">
        <f t="shared" si="53"/>
        <v>0</v>
      </c>
      <c r="BD92" s="89">
        <f t="shared" si="54"/>
        <v>0</v>
      </c>
      <c r="BE92" s="89">
        <f t="shared" si="54"/>
        <v>0</v>
      </c>
      <c r="BF92" s="89">
        <f t="shared" si="54"/>
        <v>0</v>
      </c>
      <c r="BG92" s="89">
        <f t="shared" si="54"/>
        <v>0</v>
      </c>
      <c r="BH92" s="89">
        <f t="shared" si="54"/>
        <v>0</v>
      </c>
      <c r="BI92" s="89">
        <f t="shared" si="54"/>
        <v>0</v>
      </c>
      <c r="BJ92" s="89">
        <f t="shared" si="54"/>
        <v>0</v>
      </c>
      <c r="BK92" s="89">
        <f t="shared" si="54"/>
        <v>0</v>
      </c>
      <c r="BL92" s="89">
        <f t="shared" si="54"/>
        <v>0</v>
      </c>
      <c r="BM92" s="89">
        <f t="shared" si="54"/>
        <v>0</v>
      </c>
      <c r="BN92" s="89">
        <f t="shared" si="60"/>
        <v>0</v>
      </c>
      <c r="BO92" s="89">
        <f t="shared" si="47"/>
        <v>0</v>
      </c>
      <c r="BQ92" s="89" t="e">
        <f t="shared" si="55"/>
        <v>#VALUE!</v>
      </c>
      <c r="BR92" s="89" t="e">
        <f t="shared" si="55"/>
        <v>#VALUE!</v>
      </c>
      <c r="BS92" s="89" t="e">
        <f t="shared" si="55"/>
        <v>#VALUE!</v>
      </c>
      <c r="BT92" s="89" t="e">
        <f t="shared" si="55"/>
        <v>#VALUE!</v>
      </c>
      <c r="BU92" s="89" t="e">
        <f t="shared" si="55"/>
        <v>#VALUE!</v>
      </c>
      <c r="BV92" s="89" t="e">
        <f t="shared" si="55"/>
        <v>#VALUE!</v>
      </c>
      <c r="BW92" s="89" t="e">
        <f t="shared" si="55"/>
        <v>#VALUE!</v>
      </c>
      <c r="BX92" s="89" t="e">
        <f t="shared" si="55"/>
        <v>#VALUE!</v>
      </c>
      <c r="BY92" s="89" t="e">
        <f t="shared" si="56"/>
        <v>#VALUE!</v>
      </c>
      <c r="BZ92" s="89" t="e">
        <f t="shared" si="56"/>
        <v>#VALUE!</v>
      </c>
      <c r="CA92" s="89" t="e">
        <f t="shared" si="56"/>
        <v>#VALUE!</v>
      </c>
      <c r="CB92" s="89" t="e">
        <f t="shared" si="50"/>
        <v>#VALUE!</v>
      </c>
    </row>
    <row r="93" spans="2:80" x14ac:dyDescent="0.35">
      <c r="B93" s="34"/>
      <c r="C93" s="34"/>
      <c r="D93" s="24"/>
      <c r="E93" s="34"/>
      <c r="F93" s="35"/>
      <c r="G93" s="35"/>
      <c r="H93" s="35"/>
      <c r="I93" s="149"/>
      <c r="J93" s="149"/>
      <c r="K93" s="34"/>
      <c r="L93" s="24"/>
      <c r="M93" s="26">
        <v>502</v>
      </c>
      <c r="N93" s="26" t="s">
        <v>41</v>
      </c>
      <c r="O93" s="26" t="e">
        <f>VLOOKUP(L93,CONTROL!$P$12:$Q$553,2,FALSE)</f>
        <v>#N/A</v>
      </c>
      <c r="P93" s="26"/>
      <c r="Q93" s="36"/>
      <c r="R93" s="27"/>
      <c r="S93" s="27"/>
      <c r="T93" s="27"/>
      <c r="U93" s="27"/>
      <c r="V93" s="87">
        <f t="shared" si="51"/>
        <v>0</v>
      </c>
      <c r="W93" s="87">
        <f t="shared" si="32"/>
        <v>0</v>
      </c>
      <c r="X93" s="28"/>
      <c r="Y93" s="37"/>
      <c r="Z93" s="37"/>
      <c r="AA93" s="37"/>
      <c r="AB93" s="28"/>
      <c r="AC93" s="37"/>
      <c r="AD93" s="29">
        <f t="shared" si="39"/>
        <v>0</v>
      </c>
      <c r="AE93" s="29">
        <f t="shared" si="40"/>
        <v>0</v>
      </c>
      <c r="AF93" s="29">
        <f t="shared" si="41"/>
        <v>0</v>
      </c>
      <c r="AG93" s="30">
        <f t="shared" si="42"/>
        <v>0</v>
      </c>
      <c r="AH93" s="30">
        <f t="shared" si="57"/>
        <v>0</v>
      </c>
      <c r="AI93" s="30">
        <f t="shared" si="57"/>
        <v>0</v>
      </c>
      <c r="AJ93" s="31">
        <f t="shared" si="43"/>
        <v>0</v>
      </c>
      <c r="AK93" s="32" t="str">
        <f>IF(AJ93=0,"",IF(DADES!AJ93&gt;CONTROL!$C$7, CONTROL!$B$7,
IF(AND(DADES!AJ93&gt;=CONTROL!$C$4, DADES!AJ93&lt;=CONTROL!$D$4), CONTROL!$B$4,
IF(AND(DADES!AJ93&gt;=CONTROL!$C$5, DADES!AJ93&lt;=CONTROL!$D$5), CONTROL!$B$5,
IF(AND(DADES!AJ93&gt;=CONTROL!$C$6, DADES!AJ93&lt;=CONTROL!$D$6), CONTROL!$B$6,
CONTROL!$B$7)))))</f>
        <v/>
      </c>
      <c r="AL93" s="33">
        <f t="shared" si="58"/>
        <v>0</v>
      </c>
      <c r="AM93" s="33">
        <f t="shared" si="59"/>
        <v>0</v>
      </c>
      <c r="AN93" s="32" t="str">
        <f>IF(AG93&gt;0,IF(DADES!AG93&gt;CONTROL!$H$6, CONTROL!$G$6,
IF(AND(DADES!AG93&gt;=CONTROL!$H$5, DADES!AG93&lt;=CONTROL!$I$5), CONTROL!$G$5,
IF(AND(DADES!AG93&gt;=CONTROL!$H$4, DADES!AG93&lt;=CONTROL!$I$4), CONTROL!$G$4,
"G_SALARI NO APLICABLE"))),"")</f>
        <v/>
      </c>
      <c r="AO93" s="32" t="str">
        <f t="shared" si="44"/>
        <v/>
      </c>
      <c r="AP93" s="86" t="str">
        <f t="shared" si="52"/>
        <v/>
      </c>
      <c r="AQ93" s="89" t="str">
        <f t="shared" si="33"/>
        <v/>
      </c>
      <c r="AR93" s="89" t="str">
        <f t="shared" si="61"/>
        <v/>
      </c>
      <c r="AS93" s="89" t="str">
        <f t="shared" si="61"/>
        <v/>
      </c>
      <c r="AT93" s="89" t="str">
        <f t="shared" si="61"/>
        <v/>
      </c>
      <c r="AU93" s="89" t="str">
        <f t="shared" si="61"/>
        <v/>
      </c>
      <c r="AV93" s="89" t="str">
        <f t="shared" si="61"/>
        <v/>
      </c>
      <c r="AW93" s="89" t="str">
        <f t="shared" si="61"/>
        <v/>
      </c>
      <c r="AX93" s="89" t="str">
        <f t="shared" si="61"/>
        <v/>
      </c>
      <c r="AY93" s="89" t="str">
        <f t="shared" si="61"/>
        <v/>
      </c>
      <c r="AZ93" s="89" t="str">
        <f t="shared" si="61"/>
        <v/>
      </c>
      <c r="BA93" s="89" t="str">
        <f t="shared" si="61"/>
        <v/>
      </c>
      <c r="BB93" s="89" t="str">
        <f t="shared" si="61"/>
        <v/>
      </c>
      <c r="BC93" s="89">
        <f t="shared" si="53"/>
        <v>0</v>
      </c>
      <c r="BD93" s="89">
        <f t="shared" si="54"/>
        <v>0</v>
      </c>
      <c r="BE93" s="89">
        <f t="shared" si="54"/>
        <v>0</v>
      </c>
      <c r="BF93" s="89">
        <f t="shared" si="54"/>
        <v>0</v>
      </c>
      <c r="BG93" s="89">
        <f t="shared" si="54"/>
        <v>0</v>
      </c>
      <c r="BH93" s="89">
        <f t="shared" si="54"/>
        <v>0</v>
      </c>
      <c r="BI93" s="89">
        <f t="shared" si="54"/>
        <v>0</v>
      </c>
      <c r="BJ93" s="89">
        <f t="shared" si="54"/>
        <v>0</v>
      </c>
      <c r="BK93" s="89">
        <f t="shared" si="54"/>
        <v>0</v>
      </c>
      <c r="BL93" s="89">
        <f t="shared" si="54"/>
        <v>0</v>
      </c>
      <c r="BM93" s="89">
        <f t="shared" si="54"/>
        <v>0</v>
      </c>
      <c r="BN93" s="89">
        <f t="shared" si="60"/>
        <v>0</v>
      </c>
      <c r="BO93" s="89">
        <f t="shared" si="47"/>
        <v>0</v>
      </c>
      <c r="BQ93" s="89" t="e">
        <f t="shared" si="55"/>
        <v>#VALUE!</v>
      </c>
      <c r="BR93" s="89" t="e">
        <f t="shared" si="55"/>
        <v>#VALUE!</v>
      </c>
      <c r="BS93" s="89" t="e">
        <f t="shared" si="55"/>
        <v>#VALUE!</v>
      </c>
      <c r="BT93" s="89" t="e">
        <f t="shared" si="55"/>
        <v>#VALUE!</v>
      </c>
      <c r="BU93" s="89" t="e">
        <f t="shared" si="55"/>
        <v>#VALUE!</v>
      </c>
      <c r="BV93" s="89" t="e">
        <f t="shared" si="55"/>
        <v>#VALUE!</v>
      </c>
      <c r="BW93" s="89" t="e">
        <f t="shared" si="55"/>
        <v>#VALUE!</v>
      </c>
      <c r="BX93" s="89" t="e">
        <f t="shared" si="55"/>
        <v>#VALUE!</v>
      </c>
      <c r="BY93" s="89" t="e">
        <f t="shared" si="56"/>
        <v>#VALUE!</v>
      </c>
      <c r="BZ93" s="89" t="e">
        <f t="shared" si="56"/>
        <v>#VALUE!</v>
      </c>
      <c r="CA93" s="89" t="e">
        <f t="shared" si="56"/>
        <v>#VALUE!</v>
      </c>
      <c r="CB93" s="89" t="e">
        <f t="shared" si="50"/>
        <v>#VALUE!</v>
      </c>
    </row>
    <row r="94" spans="2:80" x14ac:dyDescent="0.35">
      <c r="B94" s="34"/>
      <c r="C94" s="34"/>
      <c r="D94" s="24"/>
      <c r="E94" s="34"/>
      <c r="F94" s="35"/>
      <c r="G94" s="35"/>
      <c r="H94" s="35"/>
      <c r="I94" s="149"/>
      <c r="J94" s="149"/>
      <c r="K94" s="34"/>
      <c r="L94" s="24"/>
      <c r="M94" s="26">
        <v>501</v>
      </c>
      <c r="N94" s="26" t="s">
        <v>41</v>
      </c>
      <c r="O94" s="26" t="e">
        <f>VLOOKUP(L94,CONTROL!$P$12:$Q$553,2,FALSE)</f>
        <v>#N/A</v>
      </c>
      <c r="P94" s="26"/>
      <c r="Q94" s="36"/>
      <c r="R94" s="27"/>
      <c r="S94" s="27"/>
      <c r="T94" s="27"/>
      <c r="U94" s="27"/>
      <c r="V94" s="87">
        <f t="shared" si="51"/>
        <v>0</v>
      </c>
      <c r="W94" s="87">
        <f t="shared" si="32"/>
        <v>0</v>
      </c>
      <c r="X94" s="28"/>
      <c r="Y94" s="37"/>
      <c r="Z94" s="37"/>
      <c r="AA94" s="37"/>
      <c r="AB94" s="28"/>
      <c r="AC94" s="37"/>
      <c r="AD94" s="29">
        <f t="shared" si="39"/>
        <v>0</v>
      </c>
      <c r="AE94" s="29">
        <f t="shared" si="40"/>
        <v>0</v>
      </c>
      <c r="AF94" s="29">
        <f t="shared" si="41"/>
        <v>0</v>
      </c>
      <c r="AG94" s="30">
        <f t="shared" si="42"/>
        <v>0</v>
      </c>
      <c r="AH94" s="30">
        <f t="shared" si="57"/>
        <v>0</v>
      </c>
      <c r="AI94" s="30">
        <f t="shared" si="57"/>
        <v>0</v>
      </c>
      <c r="AJ94" s="31">
        <f t="shared" si="43"/>
        <v>0</v>
      </c>
      <c r="AK94" s="32" t="str">
        <f>IF(AJ94=0,"",IF(DADES!AJ94&gt;CONTROL!$C$7, CONTROL!$B$7,
IF(AND(DADES!AJ94&gt;=CONTROL!$C$4, DADES!AJ94&lt;=CONTROL!$D$4), CONTROL!$B$4,
IF(AND(DADES!AJ94&gt;=CONTROL!$C$5, DADES!AJ94&lt;=CONTROL!$D$5), CONTROL!$B$5,
IF(AND(DADES!AJ94&gt;=CONTROL!$C$6, DADES!AJ94&lt;=CONTROL!$D$6), CONTROL!$B$6,
CONTROL!$B$7)))))</f>
        <v/>
      </c>
      <c r="AL94" s="33">
        <f t="shared" si="58"/>
        <v>0</v>
      </c>
      <c r="AM94" s="33">
        <f t="shared" si="59"/>
        <v>0</v>
      </c>
      <c r="AN94" s="32" t="str">
        <f>IF(AG94&gt;0,IF(DADES!AG94&gt;CONTROL!$H$6, CONTROL!$G$6,
IF(AND(DADES!AG94&gt;=CONTROL!$H$5, DADES!AG94&lt;=CONTROL!$I$5), CONTROL!$G$5,
IF(AND(DADES!AG94&gt;=CONTROL!$H$4, DADES!AG94&lt;=CONTROL!$I$4), CONTROL!$G$4,
"G_SALARI NO APLICABLE"))),"")</f>
        <v/>
      </c>
      <c r="AO94" s="32" t="str">
        <f t="shared" si="44"/>
        <v/>
      </c>
      <c r="AP94" s="86" t="str">
        <f t="shared" si="52"/>
        <v/>
      </c>
      <c r="AQ94" s="89" t="str">
        <f t="shared" si="33"/>
        <v/>
      </c>
      <c r="AR94" s="89" t="str">
        <f t="shared" si="61"/>
        <v/>
      </c>
      <c r="AS94" s="89" t="str">
        <f t="shared" si="61"/>
        <v/>
      </c>
      <c r="AT94" s="89" t="str">
        <f t="shared" si="61"/>
        <v/>
      </c>
      <c r="AU94" s="89" t="str">
        <f t="shared" si="61"/>
        <v/>
      </c>
      <c r="AV94" s="89" t="str">
        <f t="shared" si="61"/>
        <v/>
      </c>
      <c r="AW94" s="89" t="str">
        <f t="shared" si="61"/>
        <v/>
      </c>
      <c r="AX94" s="89" t="str">
        <f t="shared" si="61"/>
        <v/>
      </c>
      <c r="AY94" s="89" t="str">
        <f t="shared" si="61"/>
        <v/>
      </c>
      <c r="AZ94" s="89" t="str">
        <f t="shared" si="61"/>
        <v/>
      </c>
      <c r="BA94" s="89" t="str">
        <f t="shared" si="61"/>
        <v/>
      </c>
      <c r="BB94" s="89" t="str">
        <f t="shared" si="61"/>
        <v/>
      </c>
      <c r="BC94" s="89">
        <f t="shared" si="53"/>
        <v>0</v>
      </c>
      <c r="BD94" s="89">
        <f t="shared" si="54"/>
        <v>0</v>
      </c>
      <c r="BE94" s="89">
        <f t="shared" si="54"/>
        <v>0</v>
      </c>
      <c r="BF94" s="89">
        <f t="shared" si="54"/>
        <v>0</v>
      </c>
      <c r="BG94" s="89">
        <f t="shared" si="54"/>
        <v>0</v>
      </c>
      <c r="BH94" s="89">
        <f t="shared" si="54"/>
        <v>0</v>
      </c>
      <c r="BI94" s="89">
        <f t="shared" si="54"/>
        <v>0</v>
      </c>
      <c r="BJ94" s="89">
        <f t="shared" si="54"/>
        <v>0</v>
      </c>
      <c r="BK94" s="89">
        <f t="shared" si="54"/>
        <v>0</v>
      </c>
      <c r="BL94" s="89">
        <f t="shared" si="54"/>
        <v>0</v>
      </c>
      <c r="BM94" s="89">
        <f t="shared" si="54"/>
        <v>0</v>
      </c>
      <c r="BN94" s="89">
        <f t="shared" si="60"/>
        <v>0</v>
      </c>
      <c r="BO94" s="89">
        <f t="shared" si="47"/>
        <v>0</v>
      </c>
      <c r="BQ94" s="89" t="e">
        <f t="shared" si="55"/>
        <v>#VALUE!</v>
      </c>
      <c r="BR94" s="89" t="e">
        <f t="shared" si="55"/>
        <v>#VALUE!</v>
      </c>
      <c r="BS94" s="89" t="e">
        <f t="shared" si="55"/>
        <v>#VALUE!</v>
      </c>
      <c r="BT94" s="89" t="e">
        <f t="shared" si="55"/>
        <v>#VALUE!</v>
      </c>
      <c r="BU94" s="89" t="e">
        <f t="shared" si="55"/>
        <v>#VALUE!</v>
      </c>
      <c r="BV94" s="89" t="e">
        <f t="shared" si="55"/>
        <v>#VALUE!</v>
      </c>
      <c r="BW94" s="89" t="e">
        <f t="shared" si="55"/>
        <v>#VALUE!</v>
      </c>
      <c r="BX94" s="89" t="e">
        <f t="shared" si="55"/>
        <v>#VALUE!</v>
      </c>
      <c r="BY94" s="89" t="e">
        <f t="shared" si="56"/>
        <v>#VALUE!</v>
      </c>
      <c r="BZ94" s="89" t="e">
        <f t="shared" si="56"/>
        <v>#VALUE!</v>
      </c>
      <c r="CA94" s="89" t="e">
        <f t="shared" si="56"/>
        <v>#VALUE!</v>
      </c>
      <c r="CB94" s="89" t="e">
        <f t="shared" si="50"/>
        <v>#VALUE!</v>
      </c>
    </row>
    <row r="95" spans="2:80" x14ac:dyDescent="0.35">
      <c r="B95" s="34"/>
      <c r="C95" s="34"/>
      <c r="D95" s="24"/>
      <c r="E95" s="34"/>
      <c r="F95" s="35"/>
      <c r="G95" s="35"/>
      <c r="H95" s="35"/>
      <c r="I95" s="149"/>
      <c r="J95" s="149"/>
      <c r="K95" s="34"/>
      <c r="L95" s="24"/>
      <c r="M95" s="26" t="s">
        <v>46</v>
      </c>
      <c r="N95" s="26" t="s">
        <v>46</v>
      </c>
      <c r="O95" s="26" t="e">
        <f>VLOOKUP(L95,CONTROL!$P$12:$Q$553,2,FALSE)</f>
        <v>#N/A</v>
      </c>
      <c r="P95" s="26"/>
      <c r="Q95" s="36"/>
      <c r="R95" s="27"/>
      <c r="S95" s="27"/>
      <c r="T95" s="27"/>
      <c r="U95" s="27"/>
      <c r="V95" s="88"/>
      <c r="W95" s="88">
        <f t="shared" ref="W95:W105" si="62">+U95*12</f>
        <v>0</v>
      </c>
      <c r="X95" s="28"/>
      <c r="Y95" s="37"/>
      <c r="Z95" s="37"/>
      <c r="AA95" s="37"/>
      <c r="AB95" s="28"/>
      <c r="AC95" s="37"/>
      <c r="AD95" s="29">
        <f t="shared" si="39"/>
        <v>0</v>
      </c>
      <c r="AE95" s="29">
        <f t="shared" si="40"/>
        <v>0</v>
      </c>
      <c r="AF95" s="29">
        <f t="shared" si="41"/>
        <v>0</v>
      </c>
      <c r="AG95" s="30">
        <f t="shared" si="42"/>
        <v>0</v>
      </c>
      <c r="AH95" s="30">
        <f t="shared" si="57"/>
        <v>0</v>
      </c>
      <c r="AI95" s="30">
        <f t="shared" si="57"/>
        <v>0</v>
      </c>
      <c r="AJ95" s="31">
        <f t="shared" si="43"/>
        <v>0</v>
      </c>
      <c r="AK95" s="32" t="str">
        <f>IF(AJ95=0,"",IF(DADES!AJ95&gt;CONTROL!$C$7, CONTROL!$B$7,
IF(AND(DADES!AJ95&gt;=CONTROL!$C$4, DADES!AJ95&lt;=CONTROL!$D$4), CONTROL!$B$4,
IF(AND(DADES!AJ95&gt;=CONTROL!$C$5, DADES!AJ95&lt;=CONTROL!$D$5), CONTROL!$B$5,
IF(AND(DADES!AJ95&gt;=CONTROL!$C$6, DADES!AJ95&lt;=CONTROL!$D$6), CONTROL!$B$6,
CONTROL!$B$7)))))</f>
        <v/>
      </c>
      <c r="AL95" s="33">
        <f t="shared" si="58"/>
        <v>0</v>
      </c>
      <c r="AM95" s="33">
        <f t="shared" si="59"/>
        <v>0</v>
      </c>
      <c r="AN95" s="32" t="str">
        <f>IF(AG95&gt;0,IF(DADES!AG95&gt;CONTROL!$H$6, CONTROL!$G$6,
IF(AND(DADES!AG95&gt;=CONTROL!$H$5, DADES!AG95&lt;=CONTROL!$I$5), CONTROL!$G$5,
IF(AND(DADES!AG95&gt;=CONTROL!$H$4, DADES!AG95&lt;=CONTROL!$I$4), CONTROL!$G$4,
"G_SALARI NO APLICABLE"))),"")</f>
        <v/>
      </c>
      <c r="AO95" s="32" t="str">
        <f t="shared" si="44"/>
        <v/>
      </c>
      <c r="AP95" s="86" t="str">
        <f t="shared" si="52"/>
        <v/>
      </c>
      <c r="AQ95" s="89" t="str">
        <f t="shared" si="33"/>
        <v/>
      </c>
      <c r="AR95" s="89" t="str">
        <f t="shared" si="61"/>
        <v/>
      </c>
      <c r="AS95" s="89" t="str">
        <f t="shared" si="61"/>
        <v/>
      </c>
      <c r="AT95" s="89" t="str">
        <f t="shared" si="61"/>
        <v/>
      </c>
      <c r="AU95" s="89" t="str">
        <f t="shared" si="61"/>
        <v/>
      </c>
      <c r="AV95" s="89" t="str">
        <f t="shared" si="61"/>
        <v/>
      </c>
      <c r="AW95" s="89" t="str">
        <f t="shared" si="61"/>
        <v/>
      </c>
      <c r="AX95" s="89" t="str">
        <f t="shared" si="61"/>
        <v/>
      </c>
      <c r="AY95" s="89" t="str">
        <f t="shared" si="61"/>
        <v/>
      </c>
      <c r="AZ95" s="89" t="str">
        <f t="shared" si="61"/>
        <v/>
      </c>
      <c r="BA95" s="89" t="str">
        <f t="shared" si="61"/>
        <v/>
      </c>
      <c r="BB95" s="89" t="str">
        <f t="shared" si="61"/>
        <v/>
      </c>
      <c r="BC95" s="89">
        <f t="shared" si="53"/>
        <v>0</v>
      </c>
      <c r="BD95" s="89">
        <f t="shared" si="54"/>
        <v>0</v>
      </c>
      <c r="BE95" s="89">
        <f t="shared" si="54"/>
        <v>0</v>
      </c>
      <c r="BF95" s="89">
        <f t="shared" si="54"/>
        <v>0</v>
      </c>
      <c r="BG95" s="89">
        <f t="shared" si="54"/>
        <v>0</v>
      </c>
      <c r="BH95" s="89">
        <f t="shared" si="54"/>
        <v>0</v>
      </c>
      <c r="BI95" s="89">
        <f t="shared" si="54"/>
        <v>0</v>
      </c>
      <c r="BJ95" s="89">
        <f t="shared" si="54"/>
        <v>0</v>
      </c>
      <c r="BK95" s="89">
        <f t="shared" si="54"/>
        <v>0</v>
      </c>
      <c r="BL95" s="89">
        <f t="shared" si="54"/>
        <v>0</v>
      </c>
      <c r="BM95" s="89">
        <f t="shared" si="54"/>
        <v>0</v>
      </c>
      <c r="BN95" s="89">
        <f t="shared" si="60"/>
        <v>0</v>
      </c>
      <c r="BO95" s="89">
        <f t="shared" si="47"/>
        <v>0</v>
      </c>
      <c r="BQ95" s="89" t="e">
        <f t="shared" si="55"/>
        <v>#VALUE!</v>
      </c>
      <c r="BR95" s="89" t="e">
        <f t="shared" si="55"/>
        <v>#VALUE!</v>
      </c>
      <c r="BS95" s="89" t="e">
        <f t="shared" si="55"/>
        <v>#VALUE!</v>
      </c>
      <c r="BT95" s="89" t="e">
        <f t="shared" si="55"/>
        <v>#VALUE!</v>
      </c>
      <c r="BU95" s="89" t="e">
        <f t="shared" si="55"/>
        <v>#VALUE!</v>
      </c>
      <c r="BV95" s="89" t="e">
        <f t="shared" si="55"/>
        <v>#VALUE!</v>
      </c>
      <c r="BW95" s="89" t="e">
        <f t="shared" si="55"/>
        <v>#VALUE!</v>
      </c>
      <c r="BX95" s="89" t="e">
        <f t="shared" si="55"/>
        <v>#VALUE!</v>
      </c>
      <c r="BY95" s="89" t="e">
        <f t="shared" si="56"/>
        <v>#VALUE!</v>
      </c>
      <c r="BZ95" s="89" t="e">
        <f t="shared" si="56"/>
        <v>#VALUE!</v>
      </c>
      <c r="CA95" s="89" t="e">
        <f t="shared" si="56"/>
        <v>#VALUE!</v>
      </c>
      <c r="CB95" s="89" t="e">
        <f t="shared" si="50"/>
        <v>#VALUE!</v>
      </c>
    </row>
    <row r="96" spans="2:80" x14ac:dyDescent="0.35">
      <c r="B96" s="34"/>
      <c r="C96" s="34"/>
      <c r="D96" s="24"/>
      <c r="E96" s="34"/>
      <c r="F96" s="35"/>
      <c r="G96" s="35"/>
      <c r="H96" s="35"/>
      <c r="I96" s="149"/>
      <c r="J96" s="149"/>
      <c r="K96" s="34"/>
      <c r="L96" s="24"/>
      <c r="M96" s="26" t="s">
        <v>46</v>
      </c>
      <c r="N96" s="26" t="s">
        <v>46</v>
      </c>
      <c r="O96" s="26" t="e">
        <f>VLOOKUP(L96,CONTROL!$P$12:$Q$553,2,FALSE)</f>
        <v>#N/A</v>
      </c>
      <c r="P96" s="26"/>
      <c r="Q96" s="36"/>
      <c r="R96" s="27"/>
      <c r="S96" s="27"/>
      <c r="T96" s="27"/>
      <c r="U96" s="27"/>
      <c r="V96" s="88"/>
      <c r="W96" s="88">
        <f t="shared" si="62"/>
        <v>0</v>
      </c>
      <c r="X96" s="28"/>
      <c r="Y96" s="37"/>
      <c r="Z96" s="37"/>
      <c r="AA96" s="37"/>
      <c r="AB96" s="28"/>
      <c r="AC96" s="37"/>
      <c r="AD96" s="29">
        <f t="shared" si="39"/>
        <v>0</v>
      </c>
      <c r="AE96" s="29">
        <f t="shared" si="40"/>
        <v>0</v>
      </c>
      <c r="AF96" s="29">
        <f t="shared" si="41"/>
        <v>0</v>
      </c>
      <c r="AG96" s="30">
        <f t="shared" si="42"/>
        <v>0</v>
      </c>
      <c r="AH96" s="30">
        <f t="shared" si="57"/>
        <v>0</v>
      </c>
      <c r="AI96" s="30">
        <f t="shared" si="57"/>
        <v>0</v>
      </c>
      <c r="AJ96" s="31">
        <f t="shared" si="43"/>
        <v>0</v>
      </c>
      <c r="AK96" s="32" t="str">
        <f>IF(AJ96=0,"",IF(DADES!AJ96&gt;CONTROL!$C$7, CONTROL!$B$7,
IF(AND(DADES!AJ96&gt;=CONTROL!$C$4, DADES!AJ96&lt;=CONTROL!$D$4), CONTROL!$B$4,
IF(AND(DADES!AJ96&gt;=CONTROL!$C$5, DADES!AJ96&lt;=CONTROL!$D$5), CONTROL!$B$5,
IF(AND(DADES!AJ96&gt;=CONTROL!$C$6, DADES!AJ96&lt;=CONTROL!$D$6), CONTROL!$B$6,
CONTROL!$B$7)))))</f>
        <v/>
      </c>
      <c r="AL96" s="33">
        <f t="shared" si="58"/>
        <v>0</v>
      </c>
      <c r="AM96" s="33">
        <f t="shared" si="59"/>
        <v>0</v>
      </c>
      <c r="AN96" s="32" t="str">
        <f>IF(AG96&gt;0,IF(DADES!AG96&gt;CONTROL!$H$6, CONTROL!$G$6,
IF(AND(DADES!AG96&gt;=CONTROL!$H$5, DADES!AG96&lt;=CONTROL!$I$5), CONTROL!$G$5,
IF(AND(DADES!AG96&gt;=CONTROL!$H$4, DADES!AG96&lt;=CONTROL!$I$4), CONTROL!$G$4,
"G_SALARI NO APLICABLE"))),"")</f>
        <v/>
      </c>
      <c r="AO96" s="32" t="str">
        <f t="shared" si="44"/>
        <v/>
      </c>
      <c r="AP96" s="86" t="str">
        <f t="shared" si="52"/>
        <v/>
      </c>
      <c r="AQ96" s="89" t="str">
        <f t="shared" ref="AQ96:BB105" si="63">IF($B96&lt;&gt;"",IF(AND($G96&lt;=AQ$4, OR($H96="", $H96&gt;=AQ$5)),1,0),"")</f>
        <v/>
      </c>
      <c r="AR96" s="89" t="str">
        <f t="shared" si="63"/>
        <v/>
      </c>
      <c r="AS96" s="89" t="str">
        <f t="shared" si="63"/>
        <v/>
      </c>
      <c r="AT96" s="89" t="str">
        <f t="shared" si="63"/>
        <v/>
      </c>
      <c r="AU96" s="89" t="str">
        <f t="shared" si="63"/>
        <v/>
      </c>
      <c r="AV96" s="89" t="str">
        <f t="shared" si="63"/>
        <v/>
      </c>
      <c r="AW96" s="89" t="str">
        <f t="shared" si="63"/>
        <v/>
      </c>
      <c r="AX96" s="89" t="str">
        <f t="shared" si="63"/>
        <v/>
      </c>
      <c r="AY96" s="89" t="str">
        <f t="shared" si="63"/>
        <v/>
      </c>
      <c r="AZ96" s="89" t="str">
        <f t="shared" si="63"/>
        <v/>
      </c>
      <c r="BA96" s="89" t="str">
        <f t="shared" si="63"/>
        <v/>
      </c>
      <c r="BB96" s="89" t="str">
        <f t="shared" si="63"/>
        <v/>
      </c>
      <c r="BC96" s="89">
        <f t="shared" si="53"/>
        <v>0</v>
      </c>
      <c r="BD96" s="89">
        <f t="shared" si="54"/>
        <v>0</v>
      </c>
      <c r="BE96" s="89">
        <f t="shared" si="54"/>
        <v>0</v>
      </c>
      <c r="BF96" s="89">
        <f t="shared" si="54"/>
        <v>0</v>
      </c>
      <c r="BG96" s="89">
        <f t="shared" si="54"/>
        <v>0</v>
      </c>
      <c r="BH96" s="89">
        <f t="shared" si="54"/>
        <v>0</v>
      </c>
      <c r="BI96" s="89">
        <f t="shared" si="54"/>
        <v>0</v>
      </c>
      <c r="BJ96" s="89">
        <f t="shared" si="54"/>
        <v>0</v>
      </c>
      <c r="BK96" s="89">
        <f t="shared" si="54"/>
        <v>0</v>
      </c>
      <c r="BL96" s="89">
        <f t="shared" si="54"/>
        <v>0</v>
      </c>
      <c r="BM96" s="89">
        <f t="shared" si="54"/>
        <v>0</v>
      </c>
      <c r="BN96" s="89">
        <f t="shared" si="60"/>
        <v>0</v>
      </c>
      <c r="BO96" s="89">
        <f t="shared" si="47"/>
        <v>0</v>
      </c>
      <c r="BQ96" s="89" t="e">
        <f t="shared" si="55"/>
        <v>#VALUE!</v>
      </c>
      <c r="BR96" s="89" t="e">
        <f t="shared" si="55"/>
        <v>#VALUE!</v>
      </c>
      <c r="BS96" s="89" t="e">
        <f t="shared" si="55"/>
        <v>#VALUE!</v>
      </c>
      <c r="BT96" s="89" t="e">
        <f t="shared" si="55"/>
        <v>#VALUE!</v>
      </c>
      <c r="BU96" s="89" t="e">
        <f t="shared" si="55"/>
        <v>#VALUE!</v>
      </c>
      <c r="BV96" s="89" t="e">
        <f t="shared" si="55"/>
        <v>#VALUE!</v>
      </c>
      <c r="BW96" s="89" t="e">
        <f t="shared" si="55"/>
        <v>#VALUE!</v>
      </c>
      <c r="BX96" s="89" t="e">
        <f t="shared" si="55"/>
        <v>#VALUE!</v>
      </c>
      <c r="BY96" s="89" t="e">
        <f t="shared" si="56"/>
        <v>#VALUE!</v>
      </c>
      <c r="BZ96" s="89" t="e">
        <f t="shared" si="56"/>
        <v>#VALUE!</v>
      </c>
      <c r="CA96" s="89" t="e">
        <f t="shared" si="56"/>
        <v>#VALUE!</v>
      </c>
      <c r="CB96" s="89" t="e">
        <f t="shared" si="50"/>
        <v>#VALUE!</v>
      </c>
    </row>
    <row r="97" spans="2:80" x14ac:dyDescent="0.35">
      <c r="B97" s="34"/>
      <c r="C97" s="34"/>
      <c r="D97" s="24"/>
      <c r="E97" s="34"/>
      <c r="F97" s="35"/>
      <c r="G97" s="35"/>
      <c r="H97" s="35"/>
      <c r="I97" s="149"/>
      <c r="J97" s="149"/>
      <c r="K97" s="34"/>
      <c r="L97" s="24"/>
      <c r="M97" s="26" t="s">
        <v>46</v>
      </c>
      <c r="N97" s="26" t="s">
        <v>46</v>
      </c>
      <c r="O97" s="26" t="e">
        <f>VLOOKUP(L97,CONTROL!$P$12:$Q$553,2,FALSE)</f>
        <v>#N/A</v>
      </c>
      <c r="P97" s="26"/>
      <c r="Q97" s="36"/>
      <c r="R97" s="27"/>
      <c r="S97" s="27"/>
      <c r="T97" s="27"/>
      <c r="U97" s="27"/>
      <c r="V97" s="88"/>
      <c r="W97" s="88">
        <f t="shared" si="62"/>
        <v>0</v>
      </c>
      <c r="X97" s="28"/>
      <c r="Y97" s="37"/>
      <c r="Z97" s="37"/>
      <c r="AA97" s="37"/>
      <c r="AB97" s="28"/>
      <c r="AC97" s="37"/>
      <c r="AD97" s="29">
        <f t="shared" si="39"/>
        <v>0</v>
      </c>
      <c r="AE97" s="29">
        <f t="shared" si="40"/>
        <v>0</v>
      </c>
      <c r="AF97" s="29">
        <f t="shared" si="41"/>
        <v>0</v>
      </c>
      <c r="AG97" s="30">
        <f t="shared" si="42"/>
        <v>0</v>
      </c>
      <c r="AH97" s="30">
        <f t="shared" si="57"/>
        <v>0</v>
      </c>
      <c r="AI97" s="30">
        <f t="shared" si="57"/>
        <v>0</v>
      </c>
      <c r="AJ97" s="31">
        <f t="shared" si="43"/>
        <v>0</v>
      </c>
      <c r="AK97" s="32" t="str">
        <f>IF(AJ97=0,"",IF(DADES!AJ97&gt;CONTROL!$C$7, CONTROL!$B$7,
IF(AND(DADES!AJ97&gt;=CONTROL!$C$4, DADES!AJ97&lt;=CONTROL!$D$4), CONTROL!$B$4,
IF(AND(DADES!AJ97&gt;=CONTROL!$C$5, DADES!AJ97&lt;=CONTROL!$D$5), CONTROL!$B$5,
IF(AND(DADES!AJ97&gt;=CONTROL!$C$6, DADES!AJ97&lt;=CONTROL!$D$6), CONTROL!$B$6,
CONTROL!$B$7)))))</f>
        <v/>
      </c>
      <c r="AL97" s="33">
        <f t="shared" si="58"/>
        <v>0</v>
      </c>
      <c r="AM97" s="33">
        <f t="shared" si="59"/>
        <v>0</v>
      </c>
      <c r="AN97" s="32" t="str">
        <f>IF(AG97&gt;0,IF(DADES!AG97&gt;CONTROL!$H$6, CONTROL!$G$6,
IF(AND(DADES!AG97&gt;=CONTROL!$H$5, DADES!AG97&lt;=CONTROL!$I$5), CONTROL!$G$5,
IF(AND(DADES!AG97&gt;=CONTROL!$H$4, DADES!AG97&lt;=CONTROL!$I$4), CONTROL!$G$4,
"G_SALARI NO APLICABLE"))),"")</f>
        <v/>
      </c>
      <c r="AO97" s="32" t="str">
        <f t="shared" si="44"/>
        <v/>
      </c>
      <c r="AP97" s="86" t="str">
        <f t="shared" si="52"/>
        <v/>
      </c>
      <c r="AQ97" s="89" t="str">
        <f t="shared" si="63"/>
        <v/>
      </c>
      <c r="AR97" s="89" t="str">
        <f t="shared" si="63"/>
        <v/>
      </c>
      <c r="AS97" s="89" t="str">
        <f t="shared" si="63"/>
        <v/>
      </c>
      <c r="AT97" s="89" t="str">
        <f t="shared" si="63"/>
        <v/>
      </c>
      <c r="AU97" s="89" t="str">
        <f t="shared" si="63"/>
        <v/>
      </c>
      <c r="AV97" s="89" t="str">
        <f t="shared" si="63"/>
        <v/>
      </c>
      <c r="AW97" s="89" t="str">
        <f t="shared" si="63"/>
        <v/>
      </c>
      <c r="AX97" s="89" t="str">
        <f t="shared" si="63"/>
        <v/>
      </c>
      <c r="AY97" s="89" t="str">
        <f t="shared" si="63"/>
        <v/>
      </c>
      <c r="AZ97" s="89" t="str">
        <f t="shared" si="63"/>
        <v/>
      </c>
      <c r="BA97" s="89" t="str">
        <f t="shared" si="63"/>
        <v/>
      </c>
      <c r="BB97" s="89" t="str">
        <f t="shared" si="63"/>
        <v/>
      </c>
      <c r="BC97" s="89">
        <f t="shared" si="53"/>
        <v>0</v>
      </c>
      <c r="BD97" s="89">
        <f t="shared" si="54"/>
        <v>0</v>
      </c>
      <c r="BE97" s="89">
        <f t="shared" si="54"/>
        <v>0</v>
      </c>
      <c r="BF97" s="89">
        <f t="shared" si="54"/>
        <v>0</v>
      </c>
      <c r="BG97" s="89">
        <f t="shared" si="54"/>
        <v>0</v>
      </c>
      <c r="BH97" s="89">
        <f t="shared" si="54"/>
        <v>0</v>
      </c>
      <c r="BI97" s="89">
        <f t="shared" si="54"/>
        <v>0</v>
      </c>
      <c r="BJ97" s="89">
        <f t="shared" si="54"/>
        <v>0</v>
      </c>
      <c r="BK97" s="89">
        <f t="shared" si="54"/>
        <v>0</v>
      </c>
      <c r="BL97" s="89">
        <f t="shared" si="54"/>
        <v>0</v>
      </c>
      <c r="BM97" s="89">
        <f t="shared" si="54"/>
        <v>0</v>
      </c>
      <c r="BN97" s="89">
        <f t="shared" si="60"/>
        <v>0</v>
      </c>
      <c r="BO97" s="89">
        <f t="shared" si="47"/>
        <v>0</v>
      </c>
      <c r="BQ97" s="89" t="e">
        <f t="shared" si="55"/>
        <v>#VALUE!</v>
      </c>
      <c r="BR97" s="89" t="e">
        <f t="shared" si="55"/>
        <v>#VALUE!</v>
      </c>
      <c r="BS97" s="89" t="e">
        <f t="shared" si="55"/>
        <v>#VALUE!</v>
      </c>
      <c r="BT97" s="89" t="e">
        <f t="shared" si="55"/>
        <v>#VALUE!</v>
      </c>
      <c r="BU97" s="89" t="e">
        <f t="shared" si="55"/>
        <v>#VALUE!</v>
      </c>
      <c r="BV97" s="89" t="e">
        <f t="shared" si="55"/>
        <v>#VALUE!</v>
      </c>
      <c r="BW97" s="89" t="e">
        <f t="shared" si="55"/>
        <v>#VALUE!</v>
      </c>
      <c r="BX97" s="89" t="e">
        <f t="shared" ref="BX97:BX105" si="64">+ROUNDUP((BK97/30*22)/100,0)+AX97</f>
        <v>#VALUE!</v>
      </c>
      <c r="BY97" s="89" t="e">
        <f t="shared" si="56"/>
        <v>#VALUE!</v>
      </c>
      <c r="BZ97" s="89" t="e">
        <f t="shared" si="56"/>
        <v>#VALUE!</v>
      </c>
      <c r="CA97" s="89" t="e">
        <f t="shared" si="56"/>
        <v>#VALUE!</v>
      </c>
      <c r="CB97" s="89" t="e">
        <f t="shared" si="50"/>
        <v>#VALUE!</v>
      </c>
    </row>
    <row r="98" spans="2:80" x14ac:dyDescent="0.35">
      <c r="B98" s="34"/>
      <c r="C98" s="34"/>
      <c r="D98" s="24"/>
      <c r="E98" s="34"/>
      <c r="F98" s="35"/>
      <c r="G98" s="35"/>
      <c r="H98" s="35"/>
      <c r="I98" s="149"/>
      <c r="J98" s="149"/>
      <c r="K98" s="34"/>
      <c r="L98" s="24"/>
      <c r="M98" s="26" t="s">
        <v>46</v>
      </c>
      <c r="N98" s="26" t="s">
        <v>46</v>
      </c>
      <c r="O98" s="26" t="e">
        <f>VLOOKUP(L98,CONTROL!$P$12:$Q$553,2,FALSE)</f>
        <v>#N/A</v>
      </c>
      <c r="P98" s="26"/>
      <c r="Q98" s="36"/>
      <c r="R98" s="27"/>
      <c r="S98" s="27"/>
      <c r="T98" s="27"/>
      <c r="U98" s="27"/>
      <c r="V98" s="88"/>
      <c r="W98" s="88">
        <f t="shared" si="62"/>
        <v>0</v>
      </c>
      <c r="X98" s="28"/>
      <c r="Y98" s="37"/>
      <c r="Z98" s="37"/>
      <c r="AA98" s="37"/>
      <c r="AB98" s="28"/>
      <c r="AC98" s="37"/>
      <c r="AD98" s="29">
        <f t="shared" si="39"/>
        <v>0</v>
      </c>
      <c r="AE98" s="29">
        <f t="shared" si="40"/>
        <v>0</v>
      </c>
      <c r="AF98" s="29">
        <f t="shared" si="41"/>
        <v>0</v>
      </c>
      <c r="AG98" s="30">
        <f t="shared" si="42"/>
        <v>0</v>
      </c>
      <c r="AH98" s="30">
        <f t="shared" si="57"/>
        <v>0</v>
      </c>
      <c r="AI98" s="30">
        <f t="shared" si="57"/>
        <v>0</v>
      </c>
      <c r="AJ98" s="31">
        <f t="shared" si="43"/>
        <v>0</v>
      </c>
      <c r="AK98" s="32" t="str">
        <f>IF(AJ98=0,"",IF(DADES!AJ98&gt;CONTROL!$C$7, CONTROL!$B$7,
IF(AND(DADES!AJ98&gt;=CONTROL!$C$4, DADES!AJ98&lt;=CONTROL!$D$4), CONTROL!$B$4,
IF(AND(DADES!AJ98&gt;=CONTROL!$C$5, DADES!AJ98&lt;=CONTROL!$D$5), CONTROL!$B$5,
IF(AND(DADES!AJ98&gt;=CONTROL!$C$6, DADES!AJ98&lt;=CONTROL!$D$6), CONTROL!$B$6,
CONTROL!$B$7)))))</f>
        <v/>
      </c>
      <c r="AL98" s="33">
        <f t="shared" si="58"/>
        <v>0</v>
      </c>
      <c r="AM98" s="33">
        <f t="shared" si="59"/>
        <v>0</v>
      </c>
      <c r="AN98" s="32" t="str">
        <f>IF(AG98&gt;0,IF(DADES!AG98&gt;CONTROL!$H$6, CONTROL!$G$6,
IF(AND(DADES!AG98&gt;=CONTROL!$H$5, DADES!AG98&lt;=CONTROL!$I$5), CONTROL!$G$5,
IF(AND(DADES!AG98&gt;=CONTROL!$H$4, DADES!AG98&lt;=CONTROL!$I$4), CONTROL!$G$4,
"G_SALARI NO APLICABLE"))),"")</f>
        <v/>
      </c>
      <c r="AO98" s="32" t="str">
        <f t="shared" si="44"/>
        <v/>
      </c>
      <c r="AP98" s="86" t="str">
        <f t="shared" si="52"/>
        <v/>
      </c>
      <c r="AQ98" s="89" t="str">
        <f t="shared" si="63"/>
        <v/>
      </c>
      <c r="AR98" s="89" t="str">
        <f t="shared" si="63"/>
        <v/>
      </c>
      <c r="AS98" s="89" t="str">
        <f t="shared" si="63"/>
        <v/>
      </c>
      <c r="AT98" s="89" t="str">
        <f t="shared" si="63"/>
        <v/>
      </c>
      <c r="AU98" s="89" t="str">
        <f t="shared" si="63"/>
        <v/>
      </c>
      <c r="AV98" s="89" t="str">
        <f t="shared" si="63"/>
        <v/>
      </c>
      <c r="AW98" s="89" t="str">
        <f t="shared" si="63"/>
        <v/>
      </c>
      <c r="AX98" s="89" t="str">
        <f t="shared" si="63"/>
        <v/>
      </c>
      <c r="AY98" s="89" t="str">
        <f t="shared" si="63"/>
        <v/>
      </c>
      <c r="AZ98" s="89" t="str">
        <f t="shared" si="63"/>
        <v/>
      </c>
      <c r="BA98" s="89" t="str">
        <f t="shared" si="63"/>
        <v/>
      </c>
      <c r="BB98" s="89" t="str">
        <f t="shared" si="63"/>
        <v/>
      </c>
      <c r="BC98" s="89">
        <f t="shared" si="53"/>
        <v>0</v>
      </c>
      <c r="BQ98" s="89" t="e">
        <f t="shared" si="55"/>
        <v>#VALUE!</v>
      </c>
      <c r="BR98" s="89" t="e">
        <f t="shared" si="55"/>
        <v>#VALUE!</v>
      </c>
      <c r="BS98" s="89" t="e">
        <f t="shared" si="55"/>
        <v>#VALUE!</v>
      </c>
      <c r="BT98" s="89" t="e">
        <f t="shared" si="55"/>
        <v>#VALUE!</v>
      </c>
      <c r="BU98" s="89" t="e">
        <f t="shared" si="55"/>
        <v>#VALUE!</v>
      </c>
      <c r="BV98" s="89" t="e">
        <f t="shared" si="55"/>
        <v>#VALUE!</v>
      </c>
      <c r="BW98" s="89" t="e">
        <f t="shared" si="55"/>
        <v>#VALUE!</v>
      </c>
      <c r="BX98" s="89" t="e">
        <f t="shared" si="64"/>
        <v>#VALUE!</v>
      </c>
      <c r="BY98" s="89" t="e">
        <f t="shared" si="56"/>
        <v>#VALUE!</v>
      </c>
      <c r="BZ98" s="89" t="e">
        <f t="shared" si="56"/>
        <v>#VALUE!</v>
      </c>
      <c r="CA98" s="89" t="e">
        <f t="shared" si="56"/>
        <v>#VALUE!</v>
      </c>
      <c r="CB98" s="89" t="e">
        <f t="shared" si="50"/>
        <v>#VALUE!</v>
      </c>
    </row>
    <row r="99" spans="2:80" x14ac:dyDescent="0.35">
      <c r="B99" s="34"/>
      <c r="C99" s="34"/>
      <c r="D99" s="24"/>
      <c r="E99" s="34"/>
      <c r="F99" s="35"/>
      <c r="G99" s="35"/>
      <c r="H99" s="35"/>
      <c r="I99" s="149"/>
      <c r="J99" s="149"/>
      <c r="K99" s="34"/>
      <c r="L99" s="24"/>
      <c r="M99" s="26" t="s">
        <v>46</v>
      </c>
      <c r="N99" s="26" t="s">
        <v>46</v>
      </c>
      <c r="O99" s="26" t="e">
        <f>VLOOKUP(L99,CONTROL!$P$12:$Q$553,2,FALSE)</f>
        <v>#N/A</v>
      </c>
      <c r="P99" s="26"/>
      <c r="Q99" s="36"/>
      <c r="R99" s="27"/>
      <c r="S99" s="27"/>
      <c r="T99" s="27"/>
      <c r="U99" s="27"/>
      <c r="V99" s="88"/>
      <c r="W99" s="88">
        <f t="shared" si="62"/>
        <v>0</v>
      </c>
      <c r="X99" s="28"/>
      <c r="Y99" s="37"/>
      <c r="Z99" s="37"/>
      <c r="AA99" s="37"/>
      <c r="AB99" s="28"/>
      <c r="AC99" s="37"/>
      <c r="AD99" s="29">
        <f t="shared" si="39"/>
        <v>0</v>
      </c>
      <c r="AE99" s="29">
        <f t="shared" si="40"/>
        <v>0</v>
      </c>
      <c r="AF99" s="29">
        <f t="shared" si="41"/>
        <v>0</v>
      </c>
      <c r="AG99" s="30">
        <f t="shared" si="42"/>
        <v>0</v>
      </c>
      <c r="AH99" s="30">
        <f t="shared" si="57"/>
        <v>0</v>
      </c>
      <c r="AI99" s="30">
        <f t="shared" si="57"/>
        <v>0</v>
      </c>
      <c r="AJ99" s="31">
        <f t="shared" si="43"/>
        <v>0</v>
      </c>
      <c r="AK99" s="32" t="str">
        <f>IF(AJ99=0,"",IF(DADES!AJ99&gt;CONTROL!$C$7, CONTROL!$B$7,
IF(AND(DADES!AJ99&gt;=CONTROL!$C$4, DADES!AJ99&lt;=CONTROL!$D$4), CONTROL!$B$4,
IF(AND(DADES!AJ99&gt;=CONTROL!$C$5, DADES!AJ99&lt;=CONTROL!$D$5), CONTROL!$B$5,
IF(AND(DADES!AJ99&gt;=CONTROL!$C$6, DADES!AJ99&lt;=CONTROL!$D$6), CONTROL!$B$6,
CONTROL!$B$7)))))</f>
        <v/>
      </c>
      <c r="AL99" s="33">
        <f t="shared" si="58"/>
        <v>0</v>
      </c>
      <c r="AM99" s="33">
        <f t="shared" si="59"/>
        <v>0</v>
      </c>
      <c r="AN99" s="32" t="str">
        <f>IF(AG99&gt;0,IF(DADES!AG99&gt;CONTROL!$H$6, CONTROL!$G$6,
IF(AND(DADES!AG99&gt;=CONTROL!$H$5, DADES!AG99&lt;=CONTROL!$I$5), CONTROL!$G$5,
IF(AND(DADES!AG99&gt;=CONTROL!$H$4, DADES!AG99&lt;=CONTROL!$I$4), CONTROL!$G$4,
"G_SALARI NO APLICABLE"))),"")</f>
        <v/>
      </c>
      <c r="AO99" s="32" t="str">
        <f t="shared" si="44"/>
        <v/>
      </c>
      <c r="AP99" s="86" t="str">
        <f t="shared" si="52"/>
        <v/>
      </c>
      <c r="AQ99" s="89" t="str">
        <f t="shared" si="63"/>
        <v/>
      </c>
      <c r="AR99" s="89" t="str">
        <f t="shared" si="63"/>
        <v/>
      </c>
      <c r="AS99" s="89" t="str">
        <f t="shared" si="63"/>
        <v/>
      </c>
      <c r="AT99" s="89" t="str">
        <f t="shared" si="63"/>
        <v/>
      </c>
      <c r="AU99" s="89" t="str">
        <f t="shared" si="63"/>
        <v/>
      </c>
      <c r="AV99" s="89" t="str">
        <f t="shared" si="63"/>
        <v/>
      </c>
      <c r="AW99" s="89" t="str">
        <f t="shared" si="63"/>
        <v/>
      </c>
      <c r="AX99" s="89" t="str">
        <f t="shared" si="63"/>
        <v/>
      </c>
      <c r="AY99" s="89" t="str">
        <f t="shared" si="63"/>
        <v/>
      </c>
      <c r="AZ99" s="89" t="str">
        <f t="shared" si="63"/>
        <v/>
      </c>
      <c r="BA99" s="89" t="str">
        <f t="shared" si="63"/>
        <v/>
      </c>
      <c r="BB99" s="89" t="str">
        <f t="shared" si="63"/>
        <v/>
      </c>
      <c r="BC99" s="89">
        <f t="shared" si="53"/>
        <v>0</v>
      </c>
      <c r="BQ99" s="89" t="e">
        <f t="shared" si="55"/>
        <v>#VALUE!</v>
      </c>
      <c r="BR99" s="89" t="e">
        <f t="shared" si="55"/>
        <v>#VALUE!</v>
      </c>
      <c r="BS99" s="89" t="e">
        <f t="shared" si="55"/>
        <v>#VALUE!</v>
      </c>
      <c r="BT99" s="89" t="e">
        <f t="shared" si="55"/>
        <v>#VALUE!</v>
      </c>
      <c r="BU99" s="89" t="e">
        <f t="shared" si="55"/>
        <v>#VALUE!</v>
      </c>
      <c r="BV99" s="89" t="e">
        <f t="shared" si="55"/>
        <v>#VALUE!</v>
      </c>
      <c r="BW99" s="89" t="e">
        <f t="shared" si="55"/>
        <v>#VALUE!</v>
      </c>
      <c r="BX99" s="89" t="e">
        <f t="shared" si="64"/>
        <v>#VALUE!</v>
      </c>
      <c r="BY99" s="89" t="e">
        <f t="shared" si="56"/>
        <v>#VALUE!</v>
      </c>
      <c r="BZ99" s="89" t="e">
        <f t="shared" si="56"/>
        <v>#VALUE!</v>
      </c>
      <c r="CA99" s="89" t="e">
        <f t="shared" si="56"/>
        <v>#VALUE!</v>
      </c>
      <c r="CB99" s="89" t="e">
        <f t="shared" si="50"/>
        <v>#VALUE!</v>
      </c>
    </row>
    <row r="100" spans="2:80" x14ac:dyDescent="0.35">
      <c r="B100" s="34"/>
      <c r="C100" s="34"/>
      <c r="D100" s="24"/>
      <c r="E100" s="34"/>
      <c r="F100" s="35"/>
      <c r="G100" s="35"/>
      <c r="H100" s="35"/>
      <c r="I100" s="149"/>
      <c r="J100" s="149"/>
      <c r="K100" s="34"/>
      <c r="L100" s="24"/>
      <c r="M100" s="26" t="s">
        <v>46</v>
      </c>
      <c r="N100" s="26" t="s">
        <v>46</v>
      </c>
      <c r="O100" s="26" t="e">
        <f>VLOOKUP(L100,CONTROL!$P$12:$Q$553,2,FALSE)</f>
        <v>#N/A</v>
      </c>
      <c r="P100" s="26"/>
      <c r="Q100" s="36"/>
      <c r="R100" s="27"/>
      <c r="S100" s="27"/>
      <c r="T100" s="27"/>
      <c r="U100" s="27"/>
      <c r="V100" s="88"/>
      <c r="W100" s="88">
        <f t="shared" si="62"/>
        <v>0</v>
      </c>
      <c r="X100" s="28"/>
      <c r="Y100" s="37"/>
      <c r="Z100" s="37"/>
      <c r="AA100" s="37"/>
      <c r="AB100" s="28"/>
      <c r="AC100" s="37"/>
      <c r="AD100" s="29">
        <f t="shared" si="39"/>
        <v>0</v>
      </c>
      <c r="AE100" s="29">
        <f t="shared" si="40"/>
        <v>0</v>
      </c>
      <c r="AF100" s="29">
        <f t="shared" si="41"/>
        <v>0</v>
      </c>
      <c r="AG100" s="30">
        <f t="shared" si="42"/>
        <v>0</v>
      </c>
      <c r="AH100" s="30">
        <f t="shared" si="57"/>
        <v>0</v>
      </c>
      <c r="AI100" s="30">
        <f t="shared" si="57"/>
        <v>0</v>
      </c>
      <c r="AJ100" s="31">
        <f t="shared" si="43"/>
        <v>0</v>
      </c>
      <c r="AK100" s="32" t="str">
        <f>IF(AJ100=0,"",IF(DADES!AJ100&gt;CONTROL!$C$7, CONTROL!$B$7,
IF(AND(DADES!AJ100&gt;=CONTROL!$C$4, DADES!AJ100&lt;=CONTROL!$D$4), CONTROL!$B$4,
IF(AND(DADES!AJ100&gt;=CONTROL!$C$5, DADES!AJ100&lt;=CONTROL!$D$5), CONTROL!$B$5,
IF(AND(DADES!AJ100&gt;=CONTROL!$C$6, DADES!AJ100&lt;=CONTROL!$D$6), CONTROL!$B$6,
CONTROL!$B$7)))))</f>
        <v/>
      </c>
      <c r="AL100" s="33">
        <f t="shared" si="58"/>
        <v>0</v>
      </c>
      <c r="AM100" s="33">
        <f t="shared" si="59"/>
        <v>0</v>
      </c>
      <c r="AN100" s="32" t="str">
        <f>IF(AG100&gt;0,IF(DADES!AG100&gt;CONTROL!$H$6, CONTROL!$G$6,
IF(AND(DADES!AG100&gt;=CONTROL!$H$5, DADES!AG100&lt;=CONTROL!$I$5), CONTROL!$G$5,
IF(AND(DADES!AG100&gt;=CONTROL!$H$4, DADES!AG100&lt;=CONTROL!$I$4), CONTROL!$G$4,
"G_SALARI NO APLICABLE"))),"")</f>
        <v/>
      </c>
      <c r="AO100" s="32" t="str">
        <f t="shared" si="44"/>
        <v/>
      </c>
      <c r="AP100" s="86" t="str">
        <f t="shared" si="52"/>
        <v/>
      </c>
      <c r="AQ100" s="89" t="str">
        <f t="shared" si="63"/>
        <v/>
      </c>
      <c r="AR100" s="89" t="str">
        <f t="shared" si="63"/>
        <v/>
      </c>
      <c r="AS100" s="89" t="str">
        <f t="shared" si="63"/>
        <v/>
      </c>
      <c r="AT100" s="89" t="str">
        <f t="shared" si="63"/>
        <v/>
      </c>
      <c r="AU100" s="89" t="str">
        <f t="shared" si="63"/>
        <v/>
      </c>
      <c r="AV100" s="89" t="str">
        <f t="shared" si="63"/>
        <v/>
      </c>
      <c r="AW100" s="89" t="str">
        <f t="shared" si="63"/>
        <v/>
      </c>
      <c r="AX100" s="89" t="str">
        <f t="shared" si="63"/>
        <v/>
      </c>
      <c r="AY100" s="89" t="str">
        <f t="shared" si="63"/>
        <v/>
      </c>
      <c r="AZ100" s="89" t="str">
        <f t="shared" si="63"/>
        <v/>
      </c>
      <c r="BA100" s="89" t="str">
        <f t="shared" si="63"/>
        <v/>
      </c>
      <c r="BB100" s="89" t="str">
        <f t="shared" si="63"/>
        <v/>
      </c>
      <c r="BC100" s="89">
        <f t="shared" si="53"/>
        <v>0</v>
      </c>
      <c r="BQ100" s="89" t="e">
        <f t="shared" si="55"/>
        <v>#VALUE!</v>
      </c>
      <c r="BR100" s="89" t="e">
        <f t="shared" si="55"/>
        <v>#VALUE!</v>
      </c>
      <c r="BS100" s="89" t="e">
        <f t="shared" si="55"/>
        <v>#VALUE!</v>
      </c>
      <c r="BT100" s="89" t="e">
        <f t="shared" si="55"/>
        <v>#VALUE!</v>
      </c>
      <c r="BU100" s="89" t="e">
        <f t="shared" si="55"/>
        <v>#VALUE!</v>
      </c>
      <c r="BV100" s="89" t="e">
        <f t="shared" si="55"/>
        <v>#VALUE!</v>
      </c>
      <c r="BW100" s="89" t="e">
        <f t="shared" si="55"/>
        <v>#VALUE!</v>
      </c>
      <c r="BX100" s="89" t="e">
        <f t="shared" si="64"/>
        <v>#VALUE!</v>
      </c>
      <c r="BY100" s="89" t="e">
        <f t="shared" si="56"/>
        <v>#VALUE!</v>
      </c>
      <c r="BZ100" s="89" t="e">
        <f t="shared" si="56"/>
        <v>#VALUE!</v>
      </c>
      <c r="CA100" s="89" t="e">
        <f t="shared" si="56"/>
        <v>#VALUE!</v>
      </c>
      <c r="CB100" s="89" t="e">
        <f t="shared" si="50"/>
        <v>#VALUE!</v>
      </c>
    </row>
    <row r="101" spans="2:80" x14ac:dyDescent="0.35">
      <c r="B101" s="34"/>
      <c r="C101" s="34"/>
      <c r="D101" s="24"/>
      <c r="E101" s="34"/>
      <c r="F101" s="35"/>
      <c r="G101" s="35"/>
      <c r="H101" s="35"/>
      <c r="I101" s="149"/>
      <c r="J101" s="149"/>
      <c r="K101" s="34"/>
      <c r="L101" s="24"/>
      <c r="M101" s="26" t="s">
        <v>46</v>
      </c>
      <c r="N101" s="26" t="s">
        <v>46</v>
      </c>
      <c r="O101" s="26" t="e">
        <f>VLOOKUP(L101,CONTROL!$P$12:$Q$553,2,FALSE)</f>
        <v>#N/A</v>
      </c>
      <c r="P101" s="26"/>
      <c r="Q101" s="36"/>
      <c r="R101" s="27"/>
      <c r="S101" s="27"/>
      <c r="T101" s="27"/>
      <c r="U101" s="27"/>
      <c r="V101" s="88"/>
      <c r="W101" s="88">
        <f t="shared" si="62"/>
        <v>0</v>
      </c>
      <c r="X101" s="28"/>
      <c r="Y101" s="37"/>
      <c r="Z101" s="37"/>
      <c r="AA101" s="37"/>
      <c r="AB101" s="28"/>
      <c r="AC101" s="37"/>
      <c r="AD101" s="29">
        <f t="shared" si="39"/>
        <v>0</v>
      </c>
      <c r="AE101" s="29">
        <f t="shared" si="40"/>
        <v>0</v>
      </c>
      <c r="AF101" s="29">
        <f t="shared" si="41"/>
        <v>0</v>
      </c>
      <c r="AG101" s="30">
        <f t="shared" si="42"/>
        <v>0</v>
      </c>
      <c r="AH101" s="30">
        <f t="shared" si="57"/>
        <v>0</v>
      </c>
      <c r="AI101" s="30">
        <f t="shared" si="57"/>
        <v>0</v>
      </c>
      <c r="AJ101" s="31">
        <f t="shared" si="43"/>
        <v>0</v>
      </c>
      <c r="AK101" s="32" t="str">
        <f>IF(AJ101=0,"",IF(DADES!AJ101&gt;CONTROL!$C$7, CONTROL!$B$7,
IF(AND(DADES!AJ101&gt;=CONTROL!$C$4, DADES!AJ101&lt;=CONTROL!$D$4), CONTROL!$B$4,
IF(AND(DADES!AJ101&gt;=CONTROL!$C$5, DADES!AJ101&lt;=CONTROL!$D$5), CONTROL!$B$5,
IF(AND(DADES!AJ101&gt;=CONTROL!$C$6, DADES!AJ101&lt;=CONTROL!$D$6), CONTROL!$B$6,
CONTROL!$B$7)))))</f>
        <v/>
      </c>
      <c r="AL101" s="33">
        <f t="shared" si="58"/>
        <v>0</v>
      </c>
      <c r="AM101" s="33">
        <f t="shared" si="59"/>
        <v>0</v>
      </c>
      <c r="AN101" s="32" t="str">
        <f>IF(AG101&gt;0,IF(DADES!AG101&gt;CONTROL!$H$6, CONTROL!$G$6,
IF(AND(DADES!AG101&gt;=CONTROL!$H$5, DADES!AG101&lt;=CONTROL!$I$5), CONTROL!$G$5,
IF(AND(DADES!AG101&gt;=CONTROL!$H$4, DADES!AG101&lt;=CONTROL!$I$4), CONTROL!$G$4,
"G_SALARI NO APLICABLE"))),"")</f>
        <v/>
      </c>
      <c r="AO101" s="32" t="str">
        <f t="shared" si="44"/>
        <v/>
      </c>
      <c r="AP101" s="86" t="str">
        <f t="shared" si="52"/>
        <v/>
      </c>
      <c r="AQ101" s="89" t="str">
        <f t="shared" si="63"/>
        <v/>
      </c>
      <c r="AR101" s="89" t="str">
        <f t="shared" si="63"/>
        <v/>
      </c>
      <c r="AS101" s="89" t="str">
        <f t="shared" si="63"/>
        <v/>
      </c>
      <c r="AT101" s="89" t="str">
        <f t="shared" si="63"/>
        <v/>
      </c>
      <c r="AU101" s="89" t="str">
        <f t="shared" si="63"/>
        <v/>
      </c>
      <c r="AV101" s="89" t="str">
        <f t="shared" si="63"/>
        <v/>
      </c>
      <c r="AW101" s="89" t="str">
        <f t="shared" si="63"/>
        <v/>
      </c>
      <c r="AX101" s="89" t="str">
        <f t="shared" si="63"/>
        <v/>
      </c>
      <c r="AY101" s="89" t="str">
        <f t="shared" si="63"/>
        <v/>
      </c>
      <c r="AZ101" s="89" t="str">
        <f t="shared" si="63"/>
        <v/>
      </c>
      <c r="BA101" s="89" t="str">
        <f t="shared" si="63"/>
        <v/>
      </c>
      <c r="BB101" s="89" t="str">
        <f t="shared" si="63"/>
        <v/>
      </c>
      <c r="BC101" s="89">
        <f t="shared" si="53"/>
        <v>0</v>
      </c>
      <c r="BQ101" s="89" t="e">
        <f t="shared" si="55"/>
        <v>#VALUE!</v>
      </c>
      <c r="BR101" s="89" t="e">
        <f t="shared" si="55"/>
        <v>#VALUE!</v>
      </c>
      <c r="BS101" s="89" t="e">
        <f t="shared" si="55"/>
        <v>#VALUE!</v>
      </c>
      <c r="BT101" s="89" t="e">
        <f t="shared" si="55"/>
        <v>#VALUE!</v>
      </c>
      <c r="BU101" s="89" t="e">
        <f t="shared" si="55"/>
        <v>#VALUE!</v>
      </c>
      <c r="BV101" s="89" t="e">
        <f t="shared" si="55"/>
        <v>#VALUE!</v>
      </c>
      <c r="BW101" s="89" t="e">
        <f t="shared" si="55"/>
        <v>#VALUE!</v>
      </c>
      <c r="BX101" s="89" t="e">
        <f t="shared" si="64"/>
        <v>#VALUE!</v>
      </c>
      <c r="BY101" s="89" t="e">
        <f t="shared" si="56"/>
        <v>#VALUE!</v>
      </c>
      <c r="BZ101" s="89" t="e">
        <f t="shared" si="56"/>
        <v>#VALUE!</v>
      </c>
      <c r="CA101" s="89" t="e">
        <f t="shared" si="56"/>
        <v>#VALUE!</v>
      </c>
      <c r="CB101" s="89" t="e">
        <f t="shared" si="50"/>
        <v>#VALUE!</v>
      </c>
    </row>
    <row r="102" spans="2:80" x14ac:dyDescent="0.35">
      <c r="B102" s="34"/>
      <c r="C102" s="34"/>
      <c r="D102" s="24"/>
      <c r="E102" s="34"/>
      <c r="F102" s="35"/>
      <c r="G102" s="35"/>
      <c r="H102" s="35"/>
      <c r="I102" s="149"/>
      <c r="J102" s="149"/>
      <c r="K102" s="34"/>
      <c r="L102" s="24"/>
      <c r="M102" s="26" t="s">
        <v>46</v>
      </c>
      <c r="N102" s="26" t="s">
        <v>46</v>
      </c>
      <c r="O102" s="26" t="e">
        <f>VLOOKUP(L102,CONTROL!$P$12:$Q$553,2,FALSE)</f>
        <v>#N/A</v>
      </c>
      <c r="P102" s="26"/>
      <c r="Q102" s="36"/>
      <c r="R102" s="27"/>
      <c r="S102" s="27"/>
      <c r="T102" s="27"/>
      <c r="U102" s="27"/>
      <c r="V102" s="88"/>
      <c r="W102" s="88">
        <f t="shared" si="62"/>
        <v>0</v>
      </c>
      <c r="X102" s="28"/>
      <c r="Y102" s="37"/>
      <c r="Z102" s="37"/>
      <c r="AA102" s="37"/>
      <c r="AB102" s="28"/>
      <c r="AC102" s="37"/>
      <c r="AD102" s="29">
        <f t="shared" si="39"/>
        <v>0</v>
      </c>
      <c r="AE102" s="29">
        <f t="shared" si="40"/>
        <v>0</v>
      </c>
      <c r="AF102" s="29">
        <f t="shared" si="41"/>
        <v>0</v>
      </c>
      <c r="AG102" s="30">
        <f t="shared" si="42"/>
        <v>0</v>
      </c>
      <c r="AH102" s="30">
        <f t="shared" si="57"/>
        <v>0</v>
      </c>
      <c r="AI102" s="30">
        <f t="shared" si="57"/>
        <v>0</v>
      </c>
      <c r="AJ102" s="31">
        <f t="shared" si="43"/>
        <v>0</v>
      </c>
      <c r="AK102" s="32" t="str">
        <f>IF(AJ102=0,"",IF(DADES!AJ102&gt;CONTROL!$C$7, CONTROL!$B$7,
IF(AND(DADES!AJ102&gt;=CONTROL!$C$4, DADES!AJ102&lt;=CONTROL!$D$4), CONTROL!$B$4,
IF(AND(DADES!AJ102&gt;=CONTROL!$C$5, DADES!AJ102&lt;=CONTROL!$D$5), CONTROL!$B$5,
IF(AND(DADES!AJ102&gt;=CONTROL!$C$6, DADES!AJ102&lt;=CONTROL!$D$6), CONTROL!$B$6,
CONTROL!$B$7)))))</f>
        <v/>
      </c>
      <c r="AL102" s="33">
        <f t="shared" si="58"/>
        <v>0</v>
      </c>
      <c r="AM102" s="33">
        <f t="shared" si="59"/>
        <v>0</v>
      </c>
      <c r="AN102" s="32" t="str">
        <f>IF(AG102&gt;0,IF(DADES!AG102&gt;CONTROL!$H$6, CONTROL!$G$6,
IF(AND(DADES!AG102&gt;=CONTROL!$H$5, DADES!AG102&lt;=CONTROL!$I$5), CONTROL!$G$5,
IF(AND(DADES!AG102&gt;=CONTROL!$H$4, DADES!AG102&lt;=CONTROL!$I$4), CONTROL!$G$4,
"G_SALARI NO APLICABLE"))),"")</f>
        <v/>
      </c>
      <c r="AO102" s="32" t="str">
        <f t="shared" si="44"/>
        <v/>
      </c>
      <c r="AP102" s="86" t="str">
        <f t="shared" si="52"/>
        <v/>
      </c>
      <c r="AQ102" s="89" t="str">
        <f t="shared" si="63"/>
        <v/>
      </c>
      <c r="AR102" s="89" t="str">
        <f t="shared" si="63"/>
        <v/>
      </c>
      <c r="AS102" s="89" t="str">
        <f t="shared" si="63"/>
        <v/>
      </c>
      <c r="AT102" s="89" t="str">
        <f t="shared" si="63"/>
        <v/>
      </c>
      <c r="AU102" s="89" t="str">
        <f t="shared" si="63"/>
        <v/>
      </c>
      <c r="AV102" s="89" t="str">
        <f t="shared" si="63"/>
        <v/>
      </c>
      <c r="AW102" s="89" t="str">
        <f t="shared" si="63"/>
        <v/>
      </c>
      <c r="AX102" s="89" t="str">
        <f t="shared" si="63"/>
        <v/>
      </c>
      <c r="AY102" s="89" t="str">
        <f t="shared" si="63"/>
        <v/>
      </c>
      <c r="AZ102" s="89" t="str">
        <f t="shared" si="63"/>
        <v/>
      </c>
      <c r="BA102" s="89" t="str">
        <f t="shared" si="63"/>
        <v/>
      </c>
      <c r="BB102" s="89" t="str">
        <f t="shared" si="63"/>
        <v/>
      </c>
      <c r="BC102" s="89">
        <f t="shared" si="53"/>
        <v>0</v>
      </c>
      <c r="BQ102" s="89" t="e">
        <f t="shared" si="55"/>
        <v>#VALUE!</v>
      </c>
      <c r="BR102" s="89" t="e">
        <f t="shared" si="55"/>
        <v>#VALUE!</v>
      </c>
      <c r="BS102" s="89" t="e">
        <f t="shared" si="55"/>
        <v>#VALUE!</v>
      </c>
      <c r="BT102" s="89" t="e">
        <f t="shared" si="55"/>
        <v>#VALUE!</v>
      </c>
      <c r="BU102" s="89" t="e">
        <f t="shared" si="55"/>
        <v>#VALUE!</v>
      </c>
      <c r="BV102" s="89" t="e">
        <f t="shared" si="55"/>
        <v>#VALUE!</v>
      </c>
      <c r="BW102" s="89" t="e">
        <f t="shared" si="55"/>
        <v>#VALUE!</v>
      </c>
      <c r="BX102" s="89" t="e">
        <f t="shared" si="64"/>
        <v>#VALUE!</v>
      </c>
      <c r="BY102" s="89" t="e">
        <f t="shared" si="56"/>
        <v>#VALUE!</v>
      </c>
      <c r="BZ102" s="89" t="e">
        <f t="shared" si="56"/>
        <v>#VALUE!</v>
      </c>
      <c r="CA102" s="89" t="e">
        <f t="shared" si="56"/>
        <v>#VALUE!</v>
      </c>
      <c r="CB102" s="89" t="e">
        <f t="shared" si="50"/>
        <v>#VALUE!</v>
      </c>
    </row>
    <row r="103" spans="2:80" x14ac:dyDescent="0.35">
      <c r="B103" s="34"/>
      <c r="C103" s="34"/>
      <c r="D103" s="24"/>
      <c r="E103" s="34"/>
      <c r="F103" s="35"/>
      <c r="G103" s="35"/>
      <c r="H103" s="35"/>
      <c r="I103" s="149"/>
      <c r="J103" s="149"/>
      <c r="K103" s="34"/>
      <c r="L103" s="24"/>
      <c r="M103" s="26" t="s">
        <v>46</v>
      </c>
      <c r="N103" s="26" t="s">
        <v>46</v>
      </c>
      <c r="O103" s="26" t="e">
        <f>VLOOKUP(L103,CONTROL!$P$12:$Q$553,2,FALSE)</f>
        <v>#N/A</v>
      </c>
      <c r="P103" s="26"/>
      <c r="Q103" s="36"/>
      <c r="R103" s="27"/>
      <c r="S103" s="27"/>
      <c r="T103" s="27"/>
      <c r="U103" s="27"/>
      <c r="V103" s="88"/>
      <c r="W103" s="88">
        <f t="shared" si="62"/>
        <v>0</v>
      </c>
      <c r="X103" s="28"/>
      <c r="Y103" s="37"/>
      <c r="Z103" s="37"/>
      <c r="AA103" s="37"/>
      <c r="AB103" s="28"/>
      <c r="AC103" s="37"/>
      <c r="AD103" s="29">
        <f t="shared" si="39"/>
        <v>0</v>
      </c>
      <c r="AE103" s="29">
        <f t="shared" si="40"/>
        <v>0</v>
      </c>
      <c r="AF103" s="29">
        <f t="shared" si="41"/>
        <v>0</v>
      </c>
      <c r="AG103" s="30">
        <f t="shared" si="42"/>
        <v>0</v>
      </c>
      <c r="AH103" s="30">
        <f t="shared" si="57"/>
        <v>0</v>
      </c>
      <c r="AI103" s="30">
        <f t="shared" si="57"/>
        <v>0</v>
      </c>
      <c r="AJ103" s="31">
        <f t="shared" si="43"/>
        <v>0</v>
      </c>
      <c r="AK103" s="32" t="str">
        <f>IF(AJ103=0,"",IF(DADES!AJ103&gt;CONTROL!$C$7, CONTROL!$B$7,
IF(AND(DADES!AJ103&gt;=CONTROL!$C$4, DADES!AJ103&lt;=CONTROL!$D$4), CONTROL!$B$4,
IF(AND(DADES!AJ103&gt;=CONTROL!$C$5, DADES!AJ103&lt;=CONTROL!$D$5), CONTROL!$B$5,
IF(AND(DADES!AJ103&gt;=CONTROL!$C$6, DADES!AJ103&lt;=CONTROL!$D$6), CONTROL!$B$6,
CONTROL!$B$7)))))</f>
        <v/>
      </c>
      <c r="AL103" s="33">
        <f t="shared" si="58"/>
        <v>0</v>
      </c>
      <c r="AM103" s="33">
        <f t="shared" si="59"/>
        <v>0</v>
      </c>
      <c r="AN103" s="32" t="str">
        <f>IF(AG103&gt;0,IF(DADES!AG103&gt;CONTROL!$H$6, CONTROL!$G$6,
IF(AND(DADES!AG103&gt;=CONTROL!$H$5, DADES!AG103&lt;=CONTROL!$I$5), CONTROL!$G$5,
IF(AND(DADES!AG103&gt;=CONTROL!$H$4, DADES!AG103&lt;=CONTROL!$I$4), CONTROL!$G$4,
"G_SALARI NO APLICABLE"))),"")</f>
        <v/>
      </c>
      <c r="AO103" s="32" t="str">
        <f t="shared" si="44"/>
        <v/>
      </c>
      <c r="AP103" s="86" t="str">
        <f t="shared" si="52"/>
        <v/>
      </c>
      <c r="AQ103" s="89" t="str">
        <f t="shared" si="63"/>
        <v/>
      </c>
      <c r="AR103" s="89" t="str">
        <f t="shared" si="63"/>
        <v/>
      </c>
      <c r="AS103" s="89" t="str">
        <f t="shared" si="63"/>
        <v/>
      </c>
      <c r="AT103" s="89" t="str">
        <f t="shared" si="63"/>
        <v/>
      </c>
      <c r="AU103" s="89" t="str">
        <f t="shared" si="63"/>
        <v/>
      </c>
      <c r="AV103" s="89" t="str">
        <f t="shared" si="63"/>
        <v/>
      </c>
      <c r="AW103" s="89" t="str">
        <f t="shared" si="63"/>
        <v/>
      </c>
      <c r="AX103" s="89" t="str">
        <f t="shared" si="63"/>
        <v/>
      </c>
      <c r="AY103" s="89" t="str">
        <f t="shared" si="63"/>
        <v/>
      </c>
      <c r="AZ103" s="89" t="str">
        <f t="shared" si="63"/>
        <v/>
      </c>
      <c r="BA103" s="89" t="str">
        <f t="shared" si="63"/>
        <v/>
      </c>
      <c r="BB103" s="89" t="str">
        <f t="shared" si="63"/>
        <v/>
      </c>
      <c r="BC103" s="89">
        <f t="shared" si="53"/>
        <v>0</v>
      </c>
      <c r="BQ103" s="89" t="e">
        <f t="shared" si="55"/>
        <v>#VALUE!</v>
      </c>
      <c r="BR103" s="89" t="e">
        <f t="shared" si="55"/>
        <v>#VALUE!</v>
      </c>
      <c r="BS103" s="89" t="e">
        <f t="shared" si="55"/>
        <v>#VALUE!</v>
      </c>
      <c r="BT103" s="89" t="e">
        <f t="shared" si="55"/>
        <v>#VALUE!</v>
      </c>
      <c r="BU103" s="89" t="e">
        <f t="shared" si="55"/>
        <v>#VALUE!</v>
      </c>
      <c r="BV103" s="89" t="e">
        <f t="shared" si="55"/>
        <v>#VALUE!</v>
      </c>
      <c r="BW103" s="89" t="e">
        <f t="shared" si="55"/>
        <v>#VALUE!</v>
      </c>
      <c r="BX103" s="89" t="e">
        <f t="shared" si="64"/>
        <v>#VALUE!</v>
      </c>
      <c r="BY103" s="89" t="e">
        <f t="shared" si="56"/>
        <v>#VALUE!</v>
      </c>
      <c r="BZ103" s="89" t="e">
        <f t="shared" si="56"/>
        <v>#VALUE!</v>
      </c>
      <c r="CA103" s="89" t="e">
        <f t="shared" si="56"/>
        <v>#VALUE!</v>
      </c>
      <c r="CB103" s="89" t="e">
        <f t="shared" si="50"/>
        <v>#VALUE!</v>
      </c>
    </row>
    <row r="104" spans="2:80" x14ac:dyDescent="0.35">
      <c r="B104" s="34"/>
      <c r="C104" s="34"/>
      <c r="D104" s="24"/>
      <c r="E104" s="34"/>
      <c r="F104" s="35"/>
      <c r="G104" s="35"/>
      <c r="H104" s="35"/>
      <c r="I104" s="149"/>
      <c r="J104" s="149"/>
      <c r="K104" s="34"/>
      <c r="L104" s="24"/>
      <c r="M104" s="26" t="s">
        <v>46</v>
      </c>
      <c r="N104" s="26" t="s">
        <v>46</v>
      </c>
      <c r="O104" s="26" t="e">
        <f>VLOOKUP(L104,CONTROL!$P$12:$Q$553,2,FALSE)</f>
        <v>#N/A</v>
      </c>
      <c r="P104" s="26"/>
      <c r="Q104" s="36"/>
      <c r="R104" s="27"/>
      <c r="S104" s="27"/>
      <c r="T104" s="27"/>
      <c r="U104" s="27"/>
      <c r="V104" s="88"/>
      <c r="W104" s="88">
        <f t="shared" si="62"/>
        <v>0</v>
      </c>
      <c r="X104" s="28"/>
      <c r="Y104" s="37"/>
      <c r="Z104" s="37"/>
      <c r="AA104" s="37"/>
      <c r="AB104" s="28"/>
      <c r="AC104" s="37"/>
      <c r="AD104" s="29">
        <f t="shared" si="39"/>
        <v>0</v>
      </c>
      <c r="AE104" s="29">
        <f t="shared" si="40"/>
        <v>0</v>
      </c>
      <c r="AF104" s="29">
        <f t="shared" si="41"/>
        <v>0</v>
      </c>
      <c r="AG104" s="30">
        <f t="shared" si="42"/>
        <v>0</v>
      </c>
      <c r="AH104" s="30">
        <f t="shared" si="57"/>
        <v>0</v>
      </c>
      <c r="AI104" s="30">
        <f t="shared" si="57"/>
        <v>0</v>
      </c>
      <c r="AJ104" s="31">
        <f t="shared" si="43"/>
        <v>0</v>
      </c>
      <c r="AK104" s="32" t="str">
        <f>IF(AJ104=0,"",IF(DADES!AJ104&gt;CONTROL!$C$7, CONTROL!$B$7,
IF(AND(DADES!AJ104&gt;=CONTROL!$C$4, DADES!AJ104&lt;=CONTROL!$D$4), CONTROL!$B$4,
IF(AND(DADES!AJ104&gt;=CONTROL!$C$5, DADES!AJ104&lt;=CONTROL!$D$5), CONTROL!$B$5,
IF(AND(DADES!AJ104&gt;=CONTROL!$C$6, DADES!AJ104&lt;=CONTROL!$D$6), CONTROL!$B$6,
CONTROL!$B$7)))))</f>
        <v/>
      </c>
      <c r="AL104" s="33">
        <f t="shared" si="58"/>
        <v>0</v>
      </c>
      <c r="AM104" s="33">
        <f t="shared" si="59"/>
        <v>0</v>
      </c>
      <c r="AN104" s="32" t="str">
        <f>IF(AG104&gt;0,IF(DADES!AG104&gt;CONTROL!$H$6, CONTROL!$G$6,
IF(AND(DADES!AG104&gt;=CONTROL!$H$5, DADES!AG104&lt;=CONTROL!$I$5), CONTROL!$G$5,
IF(AND(DADES!AG104&gt;=CONTROL!$H$4, DADES!AG104&lt;=CONTROL!$I$4), CONTROL!$G$4,
"G_SALARI NO APLICABLE"))),"")</f>
        <v/>
      </c>
      <c r="AO104" s="32" t="str">
        <f t="shared" si="44"/>
        <v/>
      </c>
      <c r="AP104" s="86" t="str">
        <f t="shared" si="52"/>
        <v/>
      </c>
      <c r="AQ104" s="89" t="str">
        <f t="shared" si="63"/>
        <v/>
      </c>
      <c r="AR104" s="89" t="str">
        <f t="shared" si="63"/>
        <v/>
      </c>
      <c r="AS104" s="89" t="str">
        <f t="shared" si="63"/>
        <v/>
      </c>
      <c r="AT104" s="89" t="str">
        <f t="shared" si="63"/>
        <v/>
      </c>
      <c r="AU104" s="89" t="str">
        <f t="shared" si="63"/>
        <v/>
      </c>
      <c r="AV104" s="89" t="str">
        <f t="shared" si="63"/>
        <v/>
      </c>
      <c r="AW104" s="89" t="str">
        <f t="shared" si="63"/>
        <v/>
      </c>
      <c r="AX104" s="89" t="str">
        <f t="shared" si="63"/>
        <v/>
      </c>
      <c r="AY104" s="89" t="str">
        <f t="shared" si="63"/>
        <v/>
      </c>
      <c r="AZ104" s="89" t="str">
        <f t="shared" si="63"/>
        <v/>
      </c>
      <c r="BA104" s="89" t="str">
        <f t="shared" si="63"/>
        <v/>
      </c>
      <c r="BB104" s="89" t="str">
        <f t="shared" si="63"/>
        <v/>
      </c>
      <c r="BC104" s="89">
        <f t="shared" si="53"/>
        <v>0</v>
      </c>
      <c r="BQ104" s="89" t="e">
        <f t="shared" si="55"/>
        <v>#VALUE!</v>
      </c>
      <c r="BR104" s="89" t="e">
        <f t="shared" si="55"/>
        <v>#VALUE!</v>
      </c>
      <c r="BS104" s="89" t="e">
        <f t="shared" si="55"/>
        <v>#VALUE!</v>
      </c>
      <c r="BT104" s="89" t="e">
        <f t="shared" si="55"/>
        <v>#VALUE!</v>
      </c>
      <c r="BU104" s="89" t="e">
        <f t="shared" si="55"/>
        <v>#VALUE!</v>
      </c>
      <c r="BV104" s="89" t="e">
        <f t="shared" si="55"/>
        <v>#VALUE!</v>
      </c>
      <c r="BW104" s="89" t="e">
        <f t="shared" si="55"/>
        <v>#VALUE!</v>
      </c>
      <c r="BX104" s="89" t="e">
        <f t="shared" si="64"/>
        <v>#VALUE!</v>
      </c>
      <c r="BY104" s="89" t="e">
        <f t="shared" si="56"/>
        <v>#VALUE!</v>
      </c>
      <c r="BZ104" s="89" t="e">
        <f t="shared" si="56"/>
        <v>#VALUE!</v>
      </c>
      <c r="CA104" s="89" t="e">
        <f t="shared" si="56"/>
        <v>#VALUE!</v>
      </c>
      <c r="CB104" s="89" t="e">
        <f t="shared" si="50"/>
        <v>#VALUE!</v>
      </c>
    </row>
    <row r="105" spans="2:80" x14ac:dyDescent="0.35">
      <c r="B105" s="34"/>
      <c r="C105" s="34"/>
      <c r="D105" s="24"/>
      <c r="E105" s="34"/>
      <c r="F105" s="35"/>
      <c r="G105" s="35"/>
      <c r="H105" s="35"/>
      <c r="I105" s="149"/>
      <c r="J105" s="149"/>
      <c r="K105" s="34"/>
      <c r="L105" s="24"/>
      <c r="M105" s="26" t="s">
        <v>46</v>
      </c>
      <c r="N105" s="26" t="s">
        <v>46</v>
      </c>
      <c r="O105" s="26" t="e">
        <f>VLOOKUP(L105,CONTROL!$P$12:$Q$553,2,FALSE)</f>
        <v>#N/A</v>
      </c>
      <c r="P105" s="26"/>
      <c r="Q105" s="36"/>
      <c r="R105" s="27"/>
      <c r="S105" s="27"/>
      <c r="T105" s="27"/>
      <c r="U105" s="27"/>
      <c r="V105" s="88"/>
      <c r="W105" s="88">
        <f t="shared" si="62"/>
        <v>0</v>
      </c>
      <c r="X105" s="28"/>
      <c r="Y105" s="37"/>
      <c r="Z105" s="37"/>
      <c r="AA105" s="37"/>
      <c r="AB105" s="28"/>
      <c r="AC105" s="37"/>
      <c r="AD105" s="29">
        <f t="shared" si="39"/>
        <v>0</v>
      </c>
      <c r="AE105" s="29">
        <f t="shared" si="40"/>
        <v>0</v>
      </c>
      <c r="AF105" s="29">
        <f t="shared" si="41"/>
        <v>0</v>
      </c>
      <c r="AG105" s="30">
        <f t="shared" si="42"/>
        <v>0</v>
      </c>
      <c r="AH105" s="30">
        <f t="shared" si="57"/>
        <v>0</v>
      </c>
      <c r="AI105" s="30">
        <f t="shared" si="57"/>
        <v>0</v>
      </c>
      <c r="AJ105" s="31">
        <f t="shared" si="43"/>
        <v>0</v>
      </c>
      <c r="AK105" s="32" t="str">
        <f>IF(AJ105=0,"",IF(DADES!AJ105&gt;CONTROL!$C$7, CONTROL!$B$7,
IF(AND(DADES!AJ105&gt;=CONTROL!$C$4, DADES!AJ105&lt;=CONTROL!$D$4), CONTROL!$B$4,
IF(AND(DADES!AJ105&gt;=CONTROL!$C$5, DADES!AJ105&lt;=CONTROL!$D$5), CONTROL!$B$5,
IF(AND(DADES!AJ105&gt;=CONTROL!$C$6, DADES!AJ105&lt;=CONTROL!$D$6), CONTROL!$B$6,
CONTROL!$B$7)))))</f>
        <v/>
      </c>
      <c r="AL105" s="33">
        <f t="shared" si="58"/>
        <v>0</v>
      </c>
      <c r="AM105" s="33">
        <f t="shared" si="59"/>
        <v>0</v>
      </c>
      <c r="AN105" s="32" t="str">
        <f>IF(AG105&gt;0,IF(DADES!AG105&gt;CONTROL!$H$6, CONTROL!$G$6,
IF(AND(DADES!AG105&gt;=CONTROL!$H$5, DADES!AG105&lt;=CONTROL!$I$5), CONTROL!$G$5,
IF(AND(DADES!AG105&gt;=CONTROL!$H$4, DADES!AG105&lt;=CONTROL!$I$4), CONTROL!$G$4,
"G_SALARI NO APLICABLE"))),"")</f>
        <v/>
      </c>
      <c r="AO105" s="32" t="str">
        <f t="shared" si="44"/>
        <v/>
      </c>
      <c r="AP105" s="86" t="str">
        <f t="shared" si="52"/>
        <v/>
      </c>
      <c r="AQ105" s="89" t="str">
        <f t="shared" si="63"/>
        <v/>
      </c>
      <c r="AR105" s="89" t="str">
        <f t="shared" si="63"/>
        <v/>
      </c>
      <c r="AS105" s="89" t="str">
        <f t="shared" si="63"/>
        <v/>
      </c>
      <c r="AT105" s="89" t="str">
        <f t="shared" si="63"/>
        <v/>
      </c>
      <c r="AU105" s="89" t="str">
        <f t="shared" si="63"/>
        <v/>
      </c>
      <c r="AV105" s="89" t="str">
        <f t="shared" si="63"/>
        <v/>
      </c>
      <c r="AW105" s="89" t="str">
        <f t="shared" si="63"/>
        <v/>
      </c>
      <c r="AX105" s="89" t="str">
        <f t="shared" si="63"/>
        <v/>
      </c>
      <c r="AY105" s="89" t="str">
        <f t="shared" si="63"/>
        <v/>
      </c>
      <c r="AZ105" s="89" t="str">
        <f t="shared" si="63"/>
        <v/>
      </c>
      <c r="BA105" s="89" t="str">
        <f t="shared" si="63"/>
        <v/>
      </c>
      <c r="BB105" s="89" t="str">
        <f t="shared" si="63"/>
        <v/>
      </c>
      <c r="BC105" s="89">
        <f t="shared" si="53"/>
        <v>0</v>
      </c>
      <c r="BQ105" s="89" t="e">
        <f t="shared" si="55"/>
        <v>#VALUE!</v>
      </c>
      <c r="BR105" s="89" t="e">
        <f t="shared" si="55"/>
        <v>#VALUE!</v>
      </c>
      <c r="BS105" s="89" t="e">
        <f t="shared" si="55"/>
        <v>#VALUE!</v>
      </c>
      <c r="BT105" s="89" t="e">
        <f t="shared" si="55"/>
        <v>#VALUE!</v>
      </c>
      <c r="BU105" s="89" t="e">
        <f t="shared" si="55"/>
        <v>#VALUE!</v>
      </c>
      <c r="BV105" s="89" t="e">
        <f t="shared" si="55"/>
        <v>#VALUE!</v>
      </c>
      <c r="BW105" s="89" t="e">
        <f t="shared" si="55"/>
        <v>#VALUE!</v>
      </c>
      <c r="BX105" s="89" t="e">
        <f t="shared" si="64"/>
        <v>#VALUE!</v>
      </c>
      <c r="BY105" s="89" t="e">
        <f t="shared" si="56"/>
        <v>#VALUE!</v>
      </c>
      <c r="BZ105" s="89" t="e">
        <f t="shared" si="56"/>
        <v>#VALUE!</v>
      </c>
      <c r="CA105" s="89" t="e">
        <f t="shared" si="56"/>
        <v>#VALUE!</v>
      </c>
      <c r="CB105" s="89" t="e">
        <f t="shared" si="50"/>
        <v>#VALUE!</v>
      </c>
    </row>
  </sheetData>
  <autoFilter ref="B7:BB105" xr:uid="{391CC8D2-BE04-4595-8624-10C02D635974}"/>
  <mergeCells count="1">
    <mergeCell ref="B2:C2"/>
  </mergeCells>
  <dataValidations count="2">
    <dataValidation type="decimal" allowBlank="1" showInputMessage="1" showErrorMessage="1" sqref="K8:K105" xr:uid="{CF217D84-4BFD-4978-8916-AB06B51E5E73}">
      <formula1>0</formula1>
      <formula2>40</formula2>
    </dataValidation>
    <dataValidation type="date" allowBlank="1" showInputMessage="1" showErrorMessage="1" sqref="H8:J105" xr:uid="{3C4017EE-5FAA-4624-8E6C-23F39DEDD131}">
      <formula1>1</formula1>
      <formula2>2958465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788229F-3557-4B0D-B97C-F91B54D25487}">
          <x14:formula1>
            <xm:f>CONTROL!$K$4:$K$5</xm:f>
          </x14:formula1>
          <xm:sqref>E8:E105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5C2B8-3522-4D14-928D-39D7247FE1AD}">
  <dimension ref="A1:H19"/>
  <sheetViews>
    <sheetView tabSelected="1" workbookViewId="0">
      <selection activeCell="B5" sqref="B5"/>
    </sheetView>
  </sheetViews>
  <sheetFormatPr baseColWidth="10" defaultRowHeight="14.5" x14ac:dyDescent="0.35"/>
  <cols>
    <col min="1" max="1" width="23.1796875" bestFit="1" customWidth="1"/>
    <col min="2" max="2" width="21.26953125" bestFit="1" customWidth="1"/>
    <col min="3" max="3" width="5.81640625" bestFit="1" customWidth="1"/>
    <col min="4" max="4" width="12.54296875" bestFit="1" customWidth="1"/>
    <col min="5" max="5" width="18.453125" bestFit="1" customWidth="1"/>
    <col min="6" max="6" width="7.26953125" bestFit="1" customWidth="1"/>
    <col min="7" max="7" width="7.54296875" bestFit="1" customWidth="1"/>
    <col min="8" max="8" width="30.1796875" bestFit="1" customWidth="1"/>
    <col min="9" max="9" width="27.81640625" bestFit="1" customWidth="1"/>
    <col min="10" max="11" width="27" bestFit="1" customWidth="1"/>
  </cols>
  <sheetData>
    <row r="1" spans="1:8" x14ac:dyDescent="0.35">
      <c r="A1" s="76" t="s">
        <v>70</v>
      </c>
      <c r="B1" t="s">
        <v>38</v>
      </c>
    </row>
    <row r="3" spans="1:8" ht="15" thickBot="1" x14ac:dyDescent="0.4">
      <c r="B3" s="76" t="s">
        <v>81</v>
      </c>
    </row>
    <row r="4" spans="1:8" x14ac:dyDescent="0.35">
      <c r="A4" s="76" t="s">
        <v>103</v>
      </c>
      <c r="B4" t="s">
        <v>39</v>
      </c>
      <c r="C4" t="s">
        <v>36</v>
      </c>
      <c r="E4" s="90"/>
      <c r="F4" s="92" t="s">
        <v>104</v>
      </c>
      <c r="G4" s="93" t="s">
        <v>105</v>
      </c>
    </row>
    <row r="5" spans="1:8" ht="16.5" thickBot="1" x14ac:dyDescent="0.45">
      <c r="A5" s="77" t="s">
        <v>746</v>
      </c>
      <c r="B5" s="168">
        <v>11</v>
      </c>
      <c r="C5" s="168">
        <v>17</v>
      </c>
      <c r="E5" s="91" t="s">
        <v>106</v>
      </c>
      <c r="F5" s="94">
        <f>AVERAGE(B5:B16)</f>
        <v>12.916666666666666</v>
      </c>
      <c r="G5" s="95">
        <f>AVERAGE(C5:C16)</f>
        <v>16.5</v>
      </c>
      <c r="H5" s="57">
        <f>+G5+F5</f>
        <v>29.416666666666664</v>
      </c>
    </row>
    <row r="6" spans="1:8" x14ac:dyDescent="0.35">
      <c r="A6" s="77" t="s">
        <v>747</v>
      </c>
      <c r="B6" s="168">
        <v>11</v>
      </c>
      <c r="C6" s="168">
        <v>17</v>
      </c>
    </row>
    <row r="7" spans="1:8" x14ac:dyDescent="0.35">
      <c r="A7" s="77" t="s">
        <v>748</v>
      </c>
      <c r="B7" s="168">
        <v>11</v>
      </c>
      <c r="C7" s="168">
        <v>17</v>
      </c>
    </row>
    <row r="8" spans="1:8" x14ac:dyDescent="0.35">
      <c r="A8" s="77" t="s">
        <v>749</v>
      </c>
      <c r="B8" s="168">
        <v>14</v>
      </c>
      <c r="C8" s="168">
        <v>18</v>
      </c>
    </row>
    <row r="9" spans="1:8" x14ac:dyDescent="0.35">
      <c r="A9" s="77" t="s">
        <v>750</v>
      </c>
      <c r="B9" s="168">
        <v>12</v>
      </c>
      <c r="C9" s="168">
        <v>16</v>
      </c>
    </row>
    <row r="10" spans="1:8" x14ac:dyDescent="0.35">
      <c r="A10" s="77" t="s">
        <v>751</v>
      </c>
      <c r="B10" s="168">
        <v>13</v>
      </c>
      <c r="C10" s="168">
        <v>16</v>
      </c>
    </row>
    <row r="11" spans="1:8" x14ac:dyDescent="0.35">
      <c r="A11" s="77" t="s">
        <v>752</v>
      </c>
      <c r="B11" s="168">
        <v>15</v>
      </c>
      <c r="C11" s="168">
        <v>18</v>
      </c>
    </row>
    <row r="12" spans="1:8" x14ac:dyDescent="0.35">
      <c r="A12" s="77" t="s">
        <v>753</v>
      </c>
      <c r="B12" s="168">
        <v>16</v>
      </c>
      <c r="C12" s="168">
        <v>18</v>
      </c>
    </row>
    <row r="13" spans="1:8" x14ac:dyDescent="0.35">
      <c r="A13" s="77" t="s">
        <v>754</v>
      </c>
      <c r="B13" s="168">
        <v>14</v>
      </c>
      <c r="C13" s="168">
        <v>17</v>
      </c>
    </row>
    <row r="14" spans="1:8" x14ac:dyDescent="0.35">
      <c r="A14" s="77" t="s">
        <v>755</v>
      </c>
      <c r="B14" s="168">
        <v>13</v>
      </c>
      <c r="C14" s="168">
        <v>15</v>
      </c>
    </row>
    <row r="15" spans="1:8" x14ac:dyDescent="0.35">
      <c r="A15" s="77" t="s">
        <v>756</v>
      </c>
      <c r="B15" s="168">
        <v>13</v>
      </c>
      <c r="C15" s="168">
        <v>15</v>
      </c>
    </row>
    <row r="16" spans="1:8" x14ac:dyDescent="0.35">
      <c r="A16" s="77" t="s">
        <v>757</v>
      </c>
      <c r="B16" s="168">
        <v>12</v>
      </c>
      <c r="C16" s="168">
        <v>14</v>
      </c>
    </row>
    <row r="19" spans="1:1" x14ac:dyDescent="0.35">
      <c r="A19" s="7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5EACF-40C0-4AE9-98CA-B8FA49B6882F}">
  <dimension ref="B2:G14"/>
  <sheetViews>
    <sheetView workbookViewId="0">
      <selection activeCell="C3" sqref="C3"/>
    </sheetView>
  </sheetViews>
  <sheetFormatPr baseColWidth="10" defaultRowHeight="14.5" x14ac:dyDescent="0.35"/>
  <sheetData>
    <row r="2" spans="2:7" ht="18.5" x14ac:dyDescent="0.45">
      <c r="B2" s="38" t="s">
        <v>47</v>
      </c>
      <c r="C2" s="38" t="str">
        <f>+INICI!C17</f>
        <v>EMPRESA FICTICIA</v>
      </c>
    </row>
    <row r="3" spans="2:7" x14ac:dyDescent="0.35">
      <c r="B3" t="s">
        <v>2</v>
      </c>
      <c r="C3">
        <f>+INICI!C18</f>
        <v>458525</v>
      </c>
    </row>
    <row r="4" spans="2:7" x14ac:dyDescent="0.35">
      <c r="B4" t="s">
        <v>4</v>
      </c>
      <c r="C4" s="39">
        <f>+INICI!D20</f>
        <v>45658</v>
      </c>
    </row>
    <row r="5" spans="2:7" x14ac:dyDescent="0.35">
      <c r="B5" t="s">
        <v>5</v>
      </c>
      <c r="C5" s="39">
        <f>+INICI!F20</f>
        <v>46022</v>
      </c>
    </row>
    <row r="6" spans="2:7" x14ac:dyDescent="0.35">
      <c r="D6" s="39"/>
    </row>
    <row r="8" spans="2:7" ht="90" customHeight="1" x14ac:dyDescent="0.35">
      <c r="B8" s="167" t="s">
        <v>48</v>
      </c>
      <c r="C8" s="167"/>
      <c r="D8" s="167"/>
      <c r="E8" s="167"/>
      <c r="F8" s="167"/>
      <c r="G8" s="167"/>
    </row>
    <row r="9" spans="2:7" ht="15" thickBot="1" x14ac:dyDescent="0.4"/>
    <row r="10" spans="2:7" ht="42.5" thickBot="1" x14ac:dyDescent="0.4">
      <c r="C10" s="40" t="s">
        <v>49</v>
      </c>
      <c r="D10" s="41" t="s">
        <v>50</v>
      </c>
      <c r="E10" s="42" t="s">
        <v>51</v>
      </c>
      <c r="F10" s="43" t="s">
        <v>52</v>
      </c>
      <c r="G10" s="44" t="s">
        <v>53</v>
      </c>
    </row>
    <row r="11" spans="2:7" ht="16" thickBot="1" x14ac:dyDescent="0.4">
      <c r="B11" s="45" t="s">
        <v>54</v>
      </c>
      <c r="C11" s="46"/>
      <c r="D11" s="47">
        <f>+D13-D14</f>
        <v>4642.8705645933005</v>
      </c>
      <c r="E11" s="48">
        <f t="shared" ref="E11:F11" si="0">+E13-E14</f>
        <v>-118.54066985645932</v>
      </c>
      <c r="F11" s="96">
        <f t="shared" si="0"/>
        <v>0</v>
      </c>
      <c r="G11" s="49">
        <f>+G13-G14</f>
        <v>4524.3298947368403</v>
      </c>
    </row>
    <row r="12" spans="2:7" ht="16" thickBot="1" x14ac:dyDescent="0.4">
      <c r="B12" s="97" t="s">
        <v>55</v>
      </c>
      <c r="C12" s="98"/>
      <c r="D12" s="99">
        <f t="shared" ref="D12:G12" si="1">IFERROR((D13-D14)/D13,"")</f>
        <v>0.2598706756657318</v>
      </c>
      <c r="E12" s="100">
        <f t="shared" si="1"/>
        <v>-0.16439074236271461</v>
      </c>
      <c r="F12" s="101" t="str">
        <f t="shared" si="1"/>
        <v/>
      </c>
      <c r="G12" s="102">
        <f t="shared" si="1"/>
        <v>0.2434114180864545</v>
      </c>
    </row>
    <row r="13" spans="2:7" ht="16" thickBot="1" x14ac:dyDescent="0.4">
      <c r="B13" s="103" t="s">
        <v>36</v>
      </c>
      <c r="C13" s="104">
        <f>COUNTIFS(DADES!$E$8:$E$105,'A-Promig Total'!$B13,DADES!$Q$8:$Q$105,"si")</f>
        <v>22</v>
      </c>
      <c r="D13" s="47">
        <f>AVERAGEIFS(DADES!$V$8:$V$105,DADES!$E$8:$E$105,'A-Promig Total'!B13,DADES!$Q$8:$Q$105,"SI")</f>
        <v>17866.081090909091</v>
      </c>
      <c r="E13" s="48">
        <f>AVERAGEIFS(DADES!$AE$8:$AE$105,DADES!$E$8:$E$105,'A-Promig Total'!B13,DADES!$Q$8:$Q$105,"SI")</f>
        <v>721.09090909090912</v>
      </c>
      <c r="F13" s="96">
        <f>AVERAGEIFS(DADES!$AF$8:$AF$105,DADES!$E$8:$E$105,'A-Promig Total'!B13,DADES!$Q$8:$Q$105,"SI")</f>
        <v>0</v>
      </c>
      <c r="G13" s="49">
        <f>+F13+E13+D13</f>
        <v>18587.171999999999</v>
      </c>
    </row>
    <row r="14" spans="2:7" ht="16" thickBot="1" x14ac:dyDescent="0.4">
      <c r="B14" s="50" t="s">
        <v>39</v>
      </c>
      <c r="C14" s="51">
        <f>COUNTIFS(DADES!$E$8:$E$105,'A-Promig Total'!$B14,DADES!$Q$8:$Q$105,"si")</f>
        <v>19</v>
      </c>
      <c r="D14" s="65">
        <f>AVERAGEIFS(DADES!$V$8:$V$105,DADES!$E$8:$E$105,'A-Promig Total'!B14,DADES!$Q$8:$Q$105,"SI")</f>
        <v>13223.21052631579</v>
      </c>
      <c r="E14" s="66">
        <f>AVERAGEIFS(DADES!$AE$8:$AE$105,DADES!$E$8:$E$105,'A-Promig Total'!B14,DADES!$Q$8:$Q$105,"SI")</f>
        <v>839.63157894736844</v>
      </c>
      <c r="F14" s="105">
        <f>AVERAGEIFS(DADES!$AF$8:$AF$105,DADES!$E$8:$E$105,'A-Promig Total'!B14,DADES!$Q$8:$Q$105,"SI")</f>
        <v>0</v>
      </c>
      <c r="G14" s="67">
        <f>+F14+E14+D14</f>
        <v>14062.842105263158</v>
      </c>
    </row>
  </sheetData>
  <mergeCells count="1">
    <mergeCell ref="B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7A33-5023-409D-8FA9-016842010FC4}">
  <dimension ref="B2:N92"/>
  <sheetViews>
    <sheetView workbookViewId="0">
      <selection activeCell="C2" sqref="C2"/>
    </sheetView>
  </sheetViews>
  <sheetFormatPr baseColWidth="10" defaultRowHeight="14.5" x14ac:dyDescent="0.35"/>
  <cols>
    <col min="14" max="14" width="12" bestFit="1" customWidth="1"/>
  </cols>
  <sheetData>
    <row r="2" spans="2:14" ht="18.5" x14ac:dyDescent="0.45">
      <c r="B2" s="38" t="s">
        <v>47</v>
      </c>
      <c r="C2" s="38" t="str">
        <f>+INICI!C17</f>
        <v>EMPRESA FICTICIA</v>
      </c>
    </row>
    <row r="3" spans="2:14" x14ac:dyDescent="0.35">
      <c r="B3" t="s">
        <v>2</v>
      </c>
      <c r="C3">
        <f>+INICI!C18</f>
        <v>458525</v>
      </c>
    </row>
    <row r="4" spans="2:14" x14ac:dyDescent="0.35">
      <c r="B4" t="s">
        <v>4</v>
      </c>
      <c r="C4" s="39">
        <f>+INICI!D20</f>
        <v>45658</v>
      </c>
    </row>
    <row r="5" spans="2:14" x14ac:dyDescent="0.35">
      <c r="B5" t="s">
        <v>5</v>
      </c>
      <c r="C5" s="39">
        <f>+INICI!F20</f>
        <v>46022</v>
      </c>
    </row>
    <row r="6" spans="2:14" x14ac:dyDescent="0.35">
      <c r="D6" s="39"/>
    </row>
    <row r="8" spans="2:14" ht="90" customHeight="1" x14ac:dyDescent="0.35">
      <c r="B8" s="167" t="s">
        <v>56</v>
      </c>
      <c r="C8" s="167"/>
      <c r="D8" s="167"/>
      <c r="E8" s="167"/>
      <c r="F8" s="167"/>
      <c r="G8" s="167"/>
    </row>
    <row r="9" spans="2:14" ht="15" thickBot="1" x14ac:dyDescent="0.4"/>
    <row r="10" spans="2:14" ht="42.5" thickBot="1" x14ac:dyDescent="0.4">
      <c r="C10" s="40" t="s">
        <v>49</v>
      </c>
      <c r="D10" s="41" t="s">
        <v>50</v>
      </c>
      <c r="E10" s="42" t="s">
        <v>51</v>
      </c>
      <c r="F10" s="43" t="s">
        <v>52</v>
      </c>
      <c r="G10" s="44" t="s">
        <v>53</v>
      </c>
      <c r="J10" s="40"/>
      <c r="K10" s="41" t="s">
        <v>50</v>
      </c>
      <c r="L10" s="42" t="s">
        <v>51</v>
      </c>
      <c r="M10" s="43" t="s">
        <v>52</v>
      </c>
      <c r="N10" s="44" t="s">
        <v>53</v>
      </c>
    </row>
    <row r="11" spans="2:14" ht="16" thickBot="1" x14ac:dyDescent="0.4">
      <c r="B11" s="45" t="s">
        <v>54</v>
      </c>
      <c r="C11" s="46"/>
      <c r="D11" s="47">
        <f>+D13-D14</f>
        <v>2262.0456459330162</v>
      </c>
      <c r="E11" s="48">
        <f t="shared" ref="E11:F11" si="0">+E13-E14</f>
        <v>-118.54066985645932</v>
      </c>
      <c r="F11" s="96">
        <f t="shared" si="0"/>
        <v>0</v>
      </c>
      <c r="G11" s="49">
        <f>+G13-G14</f>
        <v>2143.5049760765542</v>
      </c>
      <c r="I11" s="62">
        <f>+CONTROL!B18</f>
        <v>1125</v>
      </c>
      <c r="J11" s="45" t="s">
        <v>54</v>
      </c>
      <c r="K11" s="58" t="str">
        <f>IF(AND(K50&gt;0,K51&gt;0),K50-K51,"NO APLICA")</f>
        <v>NO APLICA</v>
      </c>
      <c r="L11" s="59" t="str">
        <f>IF(AND(L50&gt;0,L51&gt;0),L50-L51,"NO APLICA")</f>
        <v>NO APLICA</v>
      </c>
      <c r="M11" s="74" t="str">
        <f>IF(AND(M50&gt;0,M51&gt;0),M50-M51,"NO APLICA")</f>
        <v>NO APLICA</v>
      </c>
      <c r="N11" s="54" t="str">
        <f>IF(AND(N50&gt;0,N51&gt;0),N50-N51,"NO APLICA")</f>
        <v>NO APLICA</v>
      </c>
    </row>
    <row r="12" spans="2:14" ht="16" thickBot="1" x14ac:dyDescent="0.4">
      <c r="B12" s="97" t="s">
        <v>55</v>
      </c>
      <c r="C12" s="98"/>
      <c r="D12" s="99">
        <f t="shared" ref="D12:G12" si="1">IFERROR((D13-D14)/D13,"")</f>
        <v>9.7551790774579691E-2</v>
      </c>
      <c r="E12" s="100">
        <f t="shared" si="1"/>
        <v>-0.16439074236271461</v>
      </c>
      <c r="F12" s="101" t="str">
        <f t="shared" si="1"/>
        <v/>
      </c>
      <c r="G12" s="102">
        <f t="shared" si="1"/>
        <v>8.9651733516975127E-2</v>
      </c>
      <c r="I12" s="63">
        <f>+I11</f>
        <v>1125</v>
      </c>
      <c r="J12" s="55" t="s">
        <v>55</v>
      </c>
      <c r="K12" s="60" t="str">
        <f>IF(AND(K50&gt;0,K51&gt;0),(K50-K51)/K50,"NO APLICA")</f>
        <v>NO APLICA</v>
      </c>
      <c r="L12" s="61" t="str">
        <f>IF(AND(L50&gt;0,L51&gt;0),(L50-L51)/L50,"NO APLICA")</f>
        <v>NO APLICA</v>
      </c>
      <c r="M12" s="75" t="str">
        <f>IF(AND(M50&gt;0,M51&gt;0),(M50-M51)/M50,"NO APLICA")</f>
        <v>NO APLICA</v>
      </c>
      <c r="N12" s="56" t="str">
        <f>IF(AND(N50&gt;0,N51&gt;0),(N50-N51)/N50,"NO APLICA")</f>
        <v>NO APLICA</v>
      </c>
    </row>
    <row r="13" spans="2:14" ht="16" thickBot="1" x14ac:dyDescent="0.4">
      <c r="B13" s="103" t="s">
        <v>36</v>
      </c>
      <c r="C13" s="104">
        <f>COUNTIFS(DADES!$E$8:$E$105,'A-Promig Total'!$B13,DADES!$Q$8:$Q$105,"si")</f>
        <v>22</v>
      </c>
      <c r="D13" s="47">
        <f>AVERAGEIFS(DADES!$AG$8:$AG$105,DADES!$E$8:$E$105,'A-Promig Total'!B13,DADES!$Q$8:$Q$105,"SI")</f>
        <v>23188.150909090909</v>
      </c>
      <c r="E13" s="48">
        <f>AVERAGEIFS(DADES!$AE$8:$AE$105,DADES!$E$8:$E$105,'A-Promig Total'!B13,DADES!$Q$8:$Q$105,"SI")</f>
        <v>721.09090909090912</v>
      </c>
      <c r="F13" s="96">
        <f>AVERAGEIFS(DADES!$AF$8:$AF$105,DADES!$E$8:$E$105,'A-Promig Total'!B13,DADES!$Q$8:$Q$105,"SI")</f>
        <v>0</v>
      </c>
      <c r="G13" s="49">
        <f>+F13+E13+D13</f>
        <v>23909.241818181818</v>
      </c>
      <c r="I13" s="62">
        <f>+CONTROL!B19</f>
        <v>5010</v>
      </c>
      <c r="J13" s="45" t="s">
        <v>54</v>
      </c>
      <c r="K13" s="58">
        <f>IF(AND(K52&gt;0,K53&gt;0),K52-K53,"NO APLICA")</f>
        <v>4899.2099999999991</v>
      </c>
      <c r="L13" s="59">
        <f>IF(AND(L52&gt;0,L53&gt;0),L52-L53,"NO APLICA")</f>
        <v>-669.75</v>
      </c>
      <c r="M13" s="74" t="str">
        <f>IF(AND(M52&gt;0,M53&gt;0),M52-M53,"NO APLICA")</f>
        <v>NO APLICA</v>
      </c>
      <c r="N13" s="54">
        <f>IF(AND(N52&gt;0,N53&gt;0),N52-N53,"NO APLICA")</f>
        <v>4229.4599999999991</v>
      </c>
    </row>
    <row r="14" spans="2:14" ht="16" thickBot="1" x14ac:dyDescent="0.4">
      <c r="B14" s="50" t="s">
        <v>39</v>
      </c>
      <c r="C14" s="51">
        <f>COUNTIFS(DADES!$E$8:$E$105,'A-Promig Total'!$B14,DADES!$Q$8:$Q$105,"si")</f>
        <v>19</v>
      </c>
      <c r="D14" s="65">
        <f>AVERAGEIFS(DADES!$AG$8:$AG$105,DADES!$E$8:$E$105,'A-Promig Total'!B14,DADES!$Q$8:$Q$105,"SI")</f>
        <v>20926.105263157893</v>
      </c>
      <c r="E14" s="66">
        <f>AVERAGEIFS(DADES!$AE$8:$AE$105,DADES!$E$8:$E$105,'A-Promig Total'!B14,DADES!$Q$8:$Q$105,"SI")</f>
        <v>839.63157894736844</v>
      </c>
      <c r="F14" s="105">
        <f>AVERAGEIFS(DADES!$AF$8:$AF$105,DADES!$E$8:$E$105,'A-Promig Total'!B14,DADES!$Q$8:$Q$105,"SI")</f>
        <v>0</v>
      </c>
      <c r="G14" s="67">
        <f>+F14+E14+D14</f>
        <v>21765.736842105263</v>
      </c>
      <c r="I14" s="63">
        <f>+I13</f>
        <v>5010</v>
      </c>
      <c r="J14" s="55" t="s">
        <v>55</v>
      </c>
      <c r="K14" s="60">
        <f>IF(AND(K52&gt;0,K53&gt;0),(K52-K53)/K52,"NO APLICA")</f>
        <v>0.21205754525020545</v>
      </c>
      <c r="L14" s="61">
        <f>IF(AND(L52&gt;0,L53&gt;0),(L52-L53)/L52,"NO APLICA")</f>
        <v>-1.0460757516595081</v>
      </c>
      <c r="M14" s="75" t="str">
        <f>IF(AND(M52&gt;0,M53&gt;0),(M52-M53)/M52,"NO APLICA")</f>
        <v>NO APLICA</v>
      </c>
      <c r="N14" s="56">
        <f>IF(AND(N52&gt;0,N53&gt;0),(N52-N53)/N52,"NO APLICA")</f>
        <v>0.17813157812719793</v>
      </c>
    </row>
    <row r="15" spans="2:14" ht="15" thickBot="1" x14ac:dyDescent="0.4">
      <c r="I15" s="62">
        <f>+CONTROL!B20</f>
        <v>5020</v>
      </c>
      <c r="J15" s="45" t="s">
        <v>54</v>
      </c>
      <c r="K15" s="58">
        <f>IF(AND(K54&gt;0,K55&gt;0),K54-K55,"NO APLICA")</f>
        <v>-1737.0600000000013</v>
      </c>
      <c r="L15" s="59">
        <f>IF(AND(L54&gt;0,L55&gt;0),L54-L55,"NO APLICA")</f>
        <v>-39.083333333333371</v>
      </c>
      <c r="M15" s="74" t="str">
        <f>IF(AND(M54&gt;0,M55&gt;0),M54-M55,"NO APLICA")</f>
        <v>NO APLICA</v>
      </c>
      <c r="N15" s="54">
        <f>IF(AND(N54&gt;0,N55&gt;0),N54-N55,"NO APLICA")</f>
        <v>-1776.1433333333334</v>
      </c>
    </row>
    <row r="16" spans="2:14" ht="15" thickBot="1" x14ac:dyDescent="0.4">
      <c r="I16" s="63">
        <f>+I15</f>
        <v>5020</v>
      </c>
      <c r="J16" s="55" t="s">
        <v>55</v>
      </c>
      <c r="K16" s="60">
        <f>IF(AND(K54&gt;0,K55&gt;0),(K54-K55)/K54,"NO APLICA")</f>
        <v>-8.822516600690547E-2</v>
      </c>
      <c r="L16" s="61">
        <f>IF(AND(L54&gt;0,L55&gt;0),(L54-L55)/L54,"NO APLICA")</f>
        <v>-4.7392886014551383E-2</v>
      </c>
      <c r="M16" s="75" t="str">
        <f>IF(AND(M54&gt;0,M55&gt;0),(M54-M55)/M54,"NO APLICA")</f>
        <v>NO APLICA</v>
      </c>
      <c r="N16" s="56">
        <f>IF(AND(N54&gt;0,N55&gt;0),(N54-N55)/N54,"NO APLICA")</f>
        <v>-8.6583669180878647E-2</v>
      </c>
    </row>
    <row r="17" spans="2:14" ht="15" thickBot="1" x14ac:dyDescent="0.4">
      <c r="I17" s="62">
        <f>+CONTROL!B21</f>
        <v>9121</v>
      </c>
      <c r="J17" s="45" t="s">
        <v>54</v>
      </c>
      <c r="K17" s="58">
        <f>IF(AND(K56&gt;0,K57&gt;0),K56-K57,"NO APLICA")</f>
        <v>-211.42857142857247</v>
      </c>
      <c r="L17" s="59">
        <f>IF(AND(L56&gt;0,L57&gt;0),L56-L57,"NO APLICA")</f>
        <v>-29.14285714285711</v>
      </c>
      <c r="M17" s="74" t="str">
        <f>IF(AND(M56&gt;0,M57&gt;0),M56-M57,"NO APLICA")</f>
        <v>NO APLICA</v>
      </c>
      <c r="N17" s="54">
        <f>IF(AND(N56&gt;0,N57&gt;0),N56-N57,"NO APLICA")</f>
        <v>-240.57142857143117</v>
      </c>
    </row>
    <row r="18" spans="2:14" ht="15" thickBot="1" x14ac:dyDescent="0.4">
      <c r="I18" s="63">
        <f>+I17</f>
        <v>9121</v>
      </c>
      <c r="J18" s="55" t="s">
        <v>55</v>
      </c>
      <c r="K18" s="60">
        <f>IF(AND(K56&gt;0,K57&gt;0),(K56-K57)/K56,"NO APLICA")</f>
        <v>-1.0483071256551972E-2</v>
      </c>
      <c r="L18" s="61">
        <f>IF(AND(L56&gt;0,L57&gt;0),(L56-L57)/L56,"NO APLICA")</f>
        <v>-4.2615416753707912E-2</v>
      </c>
      <c r="M18" s="75" t="str">
        <f>IF(AND(M56&gt;0,M57&gt;0),(M56-M57)/M56,"NO APLICA")</f>
        <v>NO APLICA</v>
      </c>
      <c r="N18" s="56">
        <f>IF(AND(N56&gt;0,N57&gt;0),(N56-N57)/N56,"NO APLICA")</f>
        <v>-1.1536854220474617E-2</v>
      </c>
    </row>
    <row r="19" spans="2:14" ht="15" thickBot="1" x14ac:dyDescent="0.4">
      <c r="I19" s="62" t="str">
        <f>+CONTROL!B22</f>
        <v>Total general</v>
      </c>
      <c r="J19" s="45" t="s">
        <v>54</v>
      </c>
      <c r="K19" s="58" t="str">
        <f>IF(AND(K58&gt;0,K59&gt;0),K58-K59,"NO APLICA")</f>
        <v>NO APLICA</v>
      </c>
      <c r="L19" s="59" t="str">
        <f>IF(AND(L58&gt;0,L59&gt;0),L58-L59,"NO APLICA")</f>
        <v>NO APLICA</v>
      </c>
      <c r="M19" s="74" t="str">
        <f>IF(AND(M58&gt;0,M59&gt;0),M58-M59,"NO APLICA")</f>
        <v>NO APLICA</v>
      </c>
      <c r="N19" s="54" t="str">
        <f>IF(AND(N58&gt;0,N59&gt;0),N58-N59,"NO APLICA")</f>
        <v>NO APLICA</v>
      </c>
    </row>
    <row r="20" spans="2:14" ht="15" thickBot="1" x14ac:dyDescent="0.4">
      <c r="I20" s="63" t="str">
        <f>+I19</f>
        <v>Total general</v>
      </c>
      <c r="J20" s="55" t="s">
        <v>55</v>
      </c>
      <c r="K20" s="60" t="str">
        <f>IF(AND(K58&gt;0,K59&gt;0),(K58-K59)/K58,"NO APLICA")</f>
        <v>NO APLICA</v>
      </c>
      <c r="L20" s="61" t="str">
        <f>IF(AND(L58&gt;0,L59&gt;0),(L58-L59)/L58,"NO APLICA")</f>
        <v>NO APLICA</v>
      </c>
      <c r="M20" s="75" t="str">
        <f>IF(AND(M58&gt;0,M59&gt;0),(M58-M59)/M58,"NO APLICA")</f>
        <v>NO APLICA</v>
      </c>
      <c r="N20" s="56" t="str">
        <f>IF(AND(N58&gt;0,N59&gt;0),(N58-N59)/N58,"NO APLICA")</f>
        <v>NO APLICA</v>
      </c>
    </row>
    <row r="21" spans="2:14" ht="42.5" thickBot="1" x14ac:dyDescent="0.4">
      <c r="C21" s="40"/>
      <c r="D21" s="41" t="s">
        <v>50</v>
      </c>
      <c r="E21" s="42" t="s">
        <v>51</v>
      </c>
      <c r="F21" s="43" t="s">
        <v>52</v>
      </c>
      <c r="G21" s="44" t="s">
        <v>53</v>
      </c>
      <c r="I21" s="62">
        <f>+CONTROL!B23</f>
        <v>0</v>
      </c>
      <c r="J21" s="45" t="s">
        <v>54</v>
      </c>
      <c r="K21" s="58" t="str">
        <f>IF(AND(K60&gt;0,K61&gt;0),K60-K61,"NO APLICA")</f>
        <v>NO APLICA</v>
      </c>
      <c r="L21" s="59" t="str">
        <f>IF(AND(L60&gt;0,L61&gt;0),L60-L61,"NO APLICA")</f>
        <v>NO APLICA</v>
      </c>
      <c r="M21" s="74" t="str">
        <f>IF(AND(M60&gt;0,M61&gt;0),M60-M61,"NO APLICA")</f>
        <v>NO APLICA</v>
      </c>
      <c r="N21" s="54" t="str">
        <f>IF(AND(N60&gt;0,N61&gt;0),N60-N61,"NO APLICA")</f>
        <v>NO APLICA</v>
      </c>
    </row>
    <row r="22" spans="2:14" ht="15" thickBot="1" x14ac:dyDescent="0.4">
      <c r="B22" s="62" t="s">
        <v>62</v>
      </c>
      <c r="C22" s="45" t="s">
        <v>54</v>
      </c>
      <c r="D22" s="58" t="str">
        <f>IF(AND(D42&gt;0,D43&gt;0),D42-D43,"NO APLICA")</f>
        <v>NO APLICA</v>
      </c>
      <c r="E22" s="59" t="str">
        <f>IF(AND(E42&gt;0,E43&gt;0),E42-E43,"NO APLICA")</f>
        <v>NO APLICA</v>
      </c>
      <c r="F22" s="74" t="str">
        <f>IF(AND(F42&gt;0,F43&gt;0),F42-F43,"NO APLICA")</f>
        <v>NO APLICA</v>
      </c>
      <c r="G22" s="54" t="str">
        <f>IF(AND(G42&gt;0,G43&gt;0),G42-G43,"NO APLICA")</f>
        <v>NO APLICA</v>
      </c>
      <c r="I22" s="63">
        <f>+I21</f>
        <v>0</v>
      </c>
      <c r="J22" s="55" t="s">
        <v>55</v>
      </c>
      <c r="K22" s="60" t="str">
        <f>IF(AND(K60&gt;0,K61&gt;0),(K60-K61)/K60,"NO APLICA")</f>
        <v>NO APLICA</v>
      </c>
      <c r="L22" s="61" t="str">
        <f>IF(AND(L60&gt;0,L61&gt;0),(L60-L61)/L60,"NO APLICA")</f>
        <v>NO APLICA</v>
      </c>
      <c r="M22" s="75" t="str">
        <f>IF(AND(M60&gt;0,M61&gt;0),(M60-M61)/M60,"NO APLICA")</f>
        <v>NO APLICA</v>
      </c>
      <c r="N22" s="56" t="str">
        <f>IF(AND(N60&gt;0,N61&gt;0),(N60-N61)/N60,"NO APLICA")</f>
        <v>NO APLICA</v>
      </c>
    </row>
    <row r="23" spans="2:14" ht="15" thickBot="1" x14ac:dyDescent="0.4">
      <c r="B23" s="63" t="s">
        <v>62</v>
      </c>
      <c r="C23" s="55" t="s">
        <v>55</v>
      </c>
      <c r="D23" s="60" t="str">
        <f>IF(AND(D42&gt;0,D43&gt;0),(D42-D43)/D42,"NO APLICA")</f>
        <v>NO APLICA</v>
      </c>
      <c r="E23" s="61" t="str">
        <f>IF(AND(E42&gt;0,E43&gt;0),(E42-E43)/E42,"NO APLICA")</f>
        <v>NO APLICA</v>
      </c>
      <c r="F23" s="75" t="str">
        <f>IF(AND(F42&gt;0,F43&gt;0),(F42-F43)/F42,"NO APLICA")</f>
        <v>NO APLICA</v>
      </c>
      <c r="G23" s="56" t="str">
        <f>IF(AND(G42&gt;0,G43&gt;0),(G42-G43)/G42,"NO APLICA")</f>
        <v>NO APLICA</v>
      </c>
      <c r="I23" s="62">
        <f>+CONTROL!B24</f>
        <v>0</v>
      </c>
      <c r="J23" s="45" t="s">
        <v>54</v>
      </c>
      <c r="K23" s="58" t="str">
        <f>IF(AND(K62&gt;0,K63&gt;0),K62-K63,"NO APLICA")</f>
        <v>NO APLICA</v>
      </c>
      <c r="L23" s="59" t="str">
        <f>IF(AND(L62&gt;0,L63&gt;0),L62-L63,"NO APLICA")</f>
        <v>NO APLICA</v>
      </c>
      <c r="M23" s="74" t="str">
        <f>IF(AND(M62&gt;0,M63&gt;0),M62-M63,"NO APLICA")</f>
        <v>NO APLICA</v>
      </c>
      <c r="N23" s="54" t="str">
        <f>IF(AND(N62&gt;0,N63&gt;0),N62-N63,"NO APLICA")</f>
        <v>NO APLICA</v>
      </c>
    </row>
    <row r="24" spans="2:14" ht="15" thickBot="1" x14ac:dyDescent="0.4">
      <c r="B24" s="62" t="s">
        <v>63</v>
      </c>
      <c r="C24" s="45" t="s">
        <v>54</v>
      </c>
      <c r="D24" s="58">
        <f>IF(AND(D44&gt;0,D45&gt;0),D44-D45,"NO APLICA")</f>
        <v>-715.47399999999834</v>
      </c>
      <c r="E24" s="59">
        <f>IF(AND(E44&gt;0,E45&gt;0),E44-E45,"NO APLICA")</f>
        <v>-191.38750000000005</v>
      </c>
      <c r="F24" s="74" t="str">
        <f>IF(AND(F44&gt;0,F45&gt;0),F44-F45,"NO APLICA")</f>
        <v>NO APLICA</v>
      </c>
      <c r="G24" s="54">
        <f>IF(AND(G44&gt;0,G45&gt;0),G44-G45,"NO APLICA")</f>
        <v>-906.86149999999907</v>
      </c>
      <c r="I24" s="63">
        <f>+I23</f>
        <v>0</v>
      </c>
      <c r="J24" s="55" t="s">
        <v>55</v>
      </c>
      <c r="K24" s="60" t="str">
        <f>IF(AND(K62&gt;0,K63&gt;0),(K62-K63)/K62,"NO APLICA")</f>
        <v>NO APLICA</v>
      </c>
      <c r="L24" s="61" t="str">
        <f>IF(AND(L62&gt;0,L63&gt;0),(L62-L63)/L62,"NO APLICA")</f>
        <v>NO APLICA</v>
      </c>
      <c r="M24" s="75" t="str">
        <f>IF(AND(M62&gt;0,M63&gt;0),(M62-M63)/M62,"NO APLICA")</f>
        <v>NO APLICA</v>
      </c>
      <c r="N24" s="56" t="str">
        <f>IF(AND(N62&gt;0,N63&gt;0),(N62-N63)/N62,"NO APLICA")</f>
        <v>NO APLICA</v>
      </c>
    </row>
    <row r="25" spans="2:14" ht="15" thickBot="1" x14ac:dyDescent="0.4">
      <c r="B25" s="63" t="s">
        <v>63</v>
      </c>
      <c r="C25" s="55" t="s">
        <v>55</v>
      </c>
      <c r="D25" s="60">
        <f>IF(AND(D44&gt;0,D45&gt;0),(D44-D45)/D44,"NO APLICA")</f>
        <v>-3.5372616970692626E-2</v>
      </c>
      <c r="E25" s="61">
        <f>IF(AND(E44&gt;0,E45&gt;0),(E44-E45)/E44,"NO APLICA")</f>
        <v>-0.28236574210681625</v>
      </c>
      <c r="F25" s="75" t="str">
        <f>IF(AND(F44&gt;0,F45&gt;0),(F44-F45)/F44,"NO APLICA")</f>
        <v>NO APLICA</v>
      </c>
      <c r="G25" s="56">
        <f>IF(AND(G44&gt;0,G45&gt;0),(G44-G45)/G44,"NO APLICA")</f>
        <v>-4.3381004235627595E-2</v>
      </c>
      <c r="I25" s="62">
        <f>+CONTROL!B25</f>
        <v>0</v>
      </c>
      <c r="J25" s="45" t="s">
        <v>54</v>
      </c>
      <c r="K25" s="58" t="str">
        <f>IF(AND(K64&gt;0,K65&gt;0),K64-K65,"NO APLICA")</f>
        <v>NO APLICA</v>
      </c>
      <c r="L25" s="59" t="str">
        <f>IF(AND(L64&gt;0,L65&gt;0),L64-L65,"NO APLICA")</f>
        <v>NO APLICA</v>
      </c>
      <c r="M25" s="74" t="str">
        <f>IF(AND(M64&gt;0,M65&gt;0),M64-M65,"NO APLICA")</f>
        <v>NO APLICA</v>
      </c>
      <c r="N25" s="54" t="str">
        <f>IF(AND(N64&gt;0,N65&gt;0),N64-N65,"NO APLICA")</f>
        <v>NO APLICA</v>
      </c>
    </row>
    <row r="26" spans="2:14" ht="15" thickBot="1" x14ac:dyDescent="0.4">
      <c r="B26" s="62" t="s">
        <v>64</v>
      </c>
      <c r="C26" s="45" t="s">
        <v>54</v>
      </c>
      <c r="D26" s="58">
        <f>IF(AND(D46&gt;0,D47&gt;0),D46-D47,"NO APLICA")</f>
        <v>8693.9542857142842</v>
      </c>
      <c r="E26" s="59">
        <f>IF(AND(E46&gt;0,E47&gt;0),E46-E47,"NO APLICA")</f>
        <v>131.85714285714289</v>
      </c>
      <c r="F26" s="74" t="str">
        <f>IF(AND(F46&gt;0,F47&gt;0),F46-F47,"NO APLICA")</f>
        <v>NO APLICA</v>
      </c>
      <c r="G26" s="54">
        <f>IF(AND(G46&gt;0,G47&gt;0),G46-G47,"NO APLICA")</f>
        <v>8825.8114285714255</v>
      </c>
      <c r="I26" s="63">
        <f>+I25</f>
        <v>0</v>
      </c>
      <c r="J26" s="55" t="s">
        <v>55</v>
      </c>
      <c r="K26" s="60" t="str">
        <f>IF(AND(K64&gt;0,K65&gt;0),(K64-K65)/K64,"NO APLICA")</f>
        <v>NO APLICA</v>
      </c>
      <c r="L26" s="61" t="str">
        <f>IF(AND(L64&gt;0,L65&gt;0),(L64-L65)/L64,"NO APLICA")</f>
        <v>NO APLICA</v>
      </c>
      <c r="M26" s="75" t="str">
        <f>IF(AND(M64&gt;0,M65&gt;0),(M64-M65)/M64,"NO APLICA")</f>
        <v>NO APLICA</v>
      </c>
      <c r="N26" s="56" t="str">
        <f>IF(AND(N64&gt;0,N65&gt;0),(N64-N65)/N64,"NO APLICA")</f>
        <v>NO APLICA</v>
      </c>
    </row>
    <row r="27" spans="2:14" ht="15" thickBot="1" x14ac:dyDescent="0.4">
      <c r="B27" s="63" t="s">
        <v>64</v>
      </c>
      <c r="C27" s="55" t="s">
        <v>55</v>
      </c>
      <c r="D27" s="60">
        <f>IF(AND(D46&gt;0,D47&gt;0),(D46-D47)/D46,"NO APLICA")</f>
        <v>0.29437149531715745</v>
      </c>
      <c r="E27" s="61">
        <f>IF(AND(E46&gt;0,E47&gt;0),(E46-E47)/E46,"NO APLICA")</f>
        <v>0.1620150956643848</v>
      </c>
      <c r="F27" s="75" t="str">
        <f>IF(AND(F46&gt;0,F47&gt;0),(F46-F47)/F46,"NO APLICA")</f>
        <v>NO APLICA</v>
      </c>
      <c r="G27" s="56">
        <f>IF(AND(G46&gt;0,G47&gt;0),(G46-G47)/G46,"NO APLICA")</f>
        <v>0.29082200702823091</v>
      </c>
      <c r="I27" s="62">
        <f>+CONTROL!B26</f>
        <v>0</v>
      </c>
      <c r="J27" s="45" t="s">
        <v>54</v>
      </c>
      <c r="K27" s="58" t="str">
        <f>IF(AND(K66&gt;0,K67&gt;0),K66-K67,"NO APLICA")</f>
        <v>NO APLICA</v>
      </c>
      <c r="L27" s="59" t="str">
        <f>IF(AND(L66&gt;0,L67&gt;0),L66-L67,"NO APLICA")</f>
        <v>NO APLICA</v>
      </c>
      <c r="M27" s="74" t="str">
        <f>IF(AND(M66&gt;0,M67&gt;0),M66-M67,"NO APLICA")</f>
        <v>NO APLICA</v>
      </c>
      <c r="N27" s="54" t="str">
        <f>IF(AND(N66&gt;0,N67&gt;0),N66-N67,"NO APLICA")</f>
        <v>NO APLICA</v>
      </c>
    </row>
    <row r="28" spans="2:14" ht="15" thickBot="1" x14ac:dyDescent="0.4">
      <c r="B28" s="62" t="s">
        <v>65</v>
      </c>
      <c r="C28" s="45" t="s">
        <v>54</v>
      </c>
      <c r="D28" s="58" t="str">
        <f>IF(AND(D48&gt;0,D49&gt;0),D48-D49,"NO APLICA")</f>
        <v>NO APLICA</v>
      </c>
      <c r="E28" s="59" t="str">
        <f>IF(AND(E48&gt;0,E49&gt;0),E48-E49,"NO APLICA")</f>
        <v>NO APLICA</v>
      </c>
      <c r="F28" s="74" t="str">
        <f>IF(AND(F48&gt;0,F49&gt;0),F48-F49,"NO APLICA")</f>
        <v>NO APLICA</v>
      </c>
      <c r="G28" s="54" t="str">
        <f>IF(AND(G48&gt;0,G49&gt;0),G48-G49,"NO APLICA")</f>
        <v>NO APLICA</v>
      </c>
      <c r="I28">
        <f>+I27</f>
        <v>0</v>
      </c>
      <c r="J28" s="55" t="s">
        <v>55</v>
      </c>
      <c r="K28" s="60" t="str">
        <f>IF(AND(K66&gt;0,K67&gt;0),(K66-K67)/K66,"NO APLICA")</f>
        <v>NO APLICA</v>
      </c>
      <c r="L28" s="61" t="str">
        <f>IF(AND(L66&gt;0,L67&gt;0),(L66-L67)/L66,"NO APLICA")</f>
        <v>NO APLICA</v>
      </c>
      <c r="M28" s="75" t="str">
        <f>IF(AND(M66&gt;0,M67&gt;0),(M66-M67)/M66,"NO APLICA")</f>
        <v>NO APLICA</v>
      </c>
      <c r="N28" s="56" t="str">
        <f>IF(AND(N66&gt;0,N67&gt;0),(N66-N67)/N66,"NO APLICA")</f>
        <v>NO APLICA</v>
      </c>
    </row>
    <row r="29" spans="2:14" ht="15" thickBot="1" x14ac:dyDescent="0.4">
      <c r="B29" s="63" t="s">
        <v>65</v>
      </c>
      <c r="C29" s="55" t="s">
        <v>55</v>
      </c>
      <c r="D29" s="60" t="str">
        <f>IF(AND(D48&gt;0,D49&gt;0),(D48-D49)/D48,"NO APLICA")</f>
        <v>NO APLICA</v>
      </c>
      <c r="E29" s="61" t="str">
        <f>IF(AND(E48&gt;0,E49&gt;0),(E48-E49)/E48,"NO APLICA")</f>
        <v>NO APLICA</v>
      </c>
      <c r="F29" s="75" t="str">
        <f>IF(AND(F48&gt;0,F49&gt;0),(F48-F49)/F48,"NO APLICA")</f>
        <v>NO APLICA</v>
      </c>
      <c r="G29" s="56" t="str">
        <f>IF(AND(G48&gt;0,G49&gt;0),(G48-G49)/G48,"NO APLICA")</f>
        <v>NO APLICA</v>
      </c>
      <c r="I29" s="62">
        <f>+CONTROL!B27</f>
        <v>0</v>
      </c>
      <c r="J29" s="45" t="s">
        <v>54</v>
      </c>
      <c r="K29" s="58" t="str">
        <f>IF(AND(K68&gt;0,K69&gt;0),K68-K69,"NO APLICA")</f>
        <v>NO APLICA</v>
      </c>
      <c r="L29" s="59" t="str">
        <f>IF(AND(L68&gt;0,L69&gt;0),L68-L69,"NO APLICA")</f>
        <v>NO APLICA</v>
      </c>
      <c r="M29" s="74" t="str">
        <f>IF(AND(M68&gt;0,M69&gt;0),M68-M69,"NO APLICA")</f>
        <v>NO APLICA</v>
      </c>
      <c r="N29" s="54" t="str">
        <f>IF(AND(N68&gt;0,N69&gt;0),N68-N69,"NO APLICA")</f>
        <v>NO APLICA</v>
      </c>
    </row>
    <row r="30" spans="2:14" ht="15" thickBot="1" x14ac:dyDescent="0.4">
      <c r="I30" s="62">
        <f>+I29</f>
        <v>0</v>
      </c>
      <c r="J30" s="55" t="s">
        <v>55</v>
      </c>
      <c r="K30" s="60" t="str">
        <f>IF(AND(K68&gt;0,K69&gt;0),(K68-K69)/K68,"NO APLICA")</f>
        <v>NO APLICA</v>
      </c>
      <c r="L30" s="61" t="str">
        <f>IF(AND(L68&gt;0,L69&gt;0),(L68-L69)/L68,"NO APLICA")</f>
        <v>NO APLICA</v>
      </c>
      <c r="M30" s="75" t="str">
        <f>IF(AND(M68&gt;0,M69&gt;0),(M68-M69)/M68,"NO APLICA")</f>
        <v>NO APLICA</v>
      </c>
      <c r="N30" s="56" t="str">
        <f>IF(AND(N68&gt;0,N69&gt;0),(N68-N69)/N68,"NO APLICA")</f>
        <v>NO APLICA</v>
      </c>
    </row>
    <row r="31" spans="2:14" ht="15" thickBot="1" x14ac:dyDescent="0.4">
      <c r="I31" s="62">
        <f>+CONTROL!B28</f>
        <v>0</v>
      </c>
      <c r="J31" s="45" t="s">
        <v>54</v>
      </c>
      <c r="K31" s="58" t="str">
        <f>IF(AND(K70&gt;0,K71&gt;0),K70-K71,"NO APLICA")</f>
        <v>NO APLICA</v>
      </c>
      <c r="L31" s="59" t="str">
        <f>IF(AND(L70&gt;0,L71&gt;0),L70-L71,"NO APLICA")</f>
        <v>NO APLICA</v>
      </c>
      <c r="M31" s="74" t="str">
        <f>IF(AND(M70&gt;0,M71&gt;0),M70-M71,"NO APLICA")</f>
        <v>NO APLICA</v>
      </c>
      <c r="N31" s="54" t="str">
        <f>IF(AND(N70&gt;0,N71&gt;0),N70-N71,"NO APLICA")</f>
        <v>NO APLICA</v>
      </c>
    </row>
    <row r="32" spans="2:14" ht="15" thickBot="1" x14ac:dyDescent="0.4">
      <c r="I32" s="62">
        <f>+I31</f>
        <v>0</v>
      </c>
      <c r="J32" s="55" t="s">
        <v>55</v>
      </c>
      <c r="K32" s="60" t="str">
        <f>IF(AND(K70&gt;0,K71&gt;0),(K70-K71)/K70,"NO APLICA")</f>
        <v>NO APLICA</v>
      </c>
      <c r="L32" s="61" t="str">
        <f>IF(AND(L70&gt;0,L71&gt;0),(L70-L71)/L70,"NO APLICA")</f>
        <v>NO APLICA</v>
      </c>
      <c r="M32" s="75" t="str">
        <f>IF(AND(M70&gt;0,M71&gt;0),(M70-M71)/M70,"NO APLICA")</f>
        <v>NO APLICA</v>
      </c>
      <c r="N32" s="56" t="str">
        <f>IF(AND(N70&gt;0,N71&gt;0),(N70-N71)/N70,"NO APLICA")</f>
        <v>NO APLICA</v>
      </c>
    </row>
    <row r="33" spans="2:14" ht="15" thickBot="1" x14ac:dyDescent="0.4">
      <c r="I33" s="62">
        <f>+CONTROL!B29</f>
        <v>0</v>
      </c>
      <c r="J33" s="45" t="s">
        <v>54</v>
      </c>
      <c r="K33" s="58" t="str">
        <f>IF(AND(K72&gt;0,K73&gt;0),K72-K73,"NO APLICA")</f>
        <v>NO APLICA</v>
      </c>
      <c r="L33" s="59" t="str">
        <f>IF(AND(L72&gt;0,L73&gt;0),L72-L73,"NO APLICA")</f>
        <v>NO APLICA</v>
      </c>
      <c r="M33" s="74" t="str">
        <f>IF(AND(M72&gt;0,M73&gt;0),M72-M73,"NO APLICA")</f>
        <v>NO APLICA</v>
      </c>
      <c r="N33" s="54" t="str">
        <f>IF(AND(N72&gt;0,N73&gt;0),N72-N73,"NO APLICA")</f>
        <v>NO APLICA</v>
      </c>
    </row>
    <row r="34" spans="2:14" ht="15" thickBot="1" x14ac:dyDescent="0.4">
      <c r="I34" s="62">
        <f>+I33</f>
        <v>0</v>
      </c>
      <c r="J34" s="55" t="s">
        <v>55</v>
      </c>
      <c r="K34" s="60" t="str">
        <f>IF(AND(K72&gt;0,K73&gt;0),(K72-K73)/K72,"NO APLICA")</f>
        <v>NO APLICA</v>
      </c>
      <c r="L34" s="61" t="str">
        <f>IF(AND(L72&gt;0,L73&gt;0),(L72-L73)/L72,"NO APLICA")</f>
        <v>NO APLICA</v>
      </c>
      <c r="M34" s="75" t="str">
        <f>IF(AND(M72&gt;0,M73&gt;0),(M72-M73)/M72,"NO APLICA")</f>
        <v>NO APLICA</v>
      </c>
      <c r="N34" s="56" t="str">
        <f>IF(AND(N72&gt;0,N73&gt;0),(N72-N73)/N72,"NO APLICA")</f>
        <v>NO APLICA</v>
      </c>
    </row>
    <row r="35" spans="2:14" ht="15" thickBot="1" x14ac:dyDescent="0.4">
      <c r="I35" s="62">
        <f>+CONTROL!B30</f>
        <v>0</v>
      </c>
      <c r="J35" s="45" t="s">
        <v>54</v>
      </c>
      <c r="K35" s="58" t="str">
        <f>IF(AND(K74&gt;0,K75&gt;0),K74-K75,"NO APLICA")</f>
        <v>NO APLICA</v>
      </c>
      <c r="L35" s="59" t="str">
        <f>IF(AND(L74&gt;0,L75&gt;0),L74-L75,"NO APLICA")</f>
        <v>NO APLICA</v>
      </c>
      <c r="M35" s="74" t="str">
        <f>IF(AND(M74&gt;0,M75&gt;0),M74-M75,"NO APLICA")</f>
        <v>NO APLICA</v>
      </c>
      <c r="N35" s="54" t="str">
        <f>IF(AND(N74&gt;0,N75&gt;0),N74-N75,"NO APLICA")</f>
        <v>NO APLICA</v>
      </c>
    </row>
    <row r="36" spans="2:14" ht="15" thickBot="1" x14ac:dyDescent="0.4">
      <c r="I36" s="62">
        <f>+I35</f>
        <v>0</v>
      </c>
      <c r="J36" s="55" t="s">
        <v>55</v>
      </c>
      <c r="K36" s="60" t="str">
        <f>IF(AND(K74&gt;0,K75&gt;0),(K74-K75)/K74,"NO APLICA")</f>
        <v>NO APLICA</v>
      </c>
      <c r="L36" s="61" t="str">
        <f>IF(AND(L74&gt;0,L75&gt;0),(L74-L75)/L74,"NO APLICA")</f>
        <v>NO APLICA</v>
      </c>
      <c r="M36" s="75" t="str">
        <f>IF(AND(M74&gt;0,M75&gt;0),(M74-M75)/M74,"NO APLICA")</f>
        <v>NO APLICA</v>
      </c>
      <c r="N36" s="56" t="str">
        <f>IF(AND(N74&gt;0,N75&gt;0),(N74-N75)/N74,"NO APLICA")</f>
        <v>NO APLICA</v>
      </c>
    </row>
    <row r="37" spans="2:14" ht="15" thickBot="1" x14ac:dyDescent="0.4">
      <c r="I37" s="62">
        <f>+CONTROL!B31</f>
        <v>0</v>
      </c>
      <c r="J37" s="45" t="s">
        <v>54</v>
      </c>
      <c r="K37" s="58" t="str">
        <f>IF(AND(K76&gt;0,K77&gt;0),K76-K77,"NO APLICA")</f>
        <v>NO APLICA</v>
      </c>
      <c r="L37" s="59" t="str">
        <f>IF(AND(L76&gt;0,L77&gt;0),L76-L77,"NO APLICA")</f>
        <v>NO APLICA</v>
      </c>
      <c r="M37" s="74" t="str">
        <f>IF(AND(M76&gt;0,M77&gt;0),M76-M77,"NO APLICA")</f>
        <v>NO APLICA</v>
      </c>
      <c r="N37" s="54" t="str">
        <f>IF(AND(N76&gt;0,N77&gt;0),N76-N77,"NO APLICA")</f>
        <v>NO APLICA</v>
      </c>
    </row>
    <row r="38" spans="2:14" ht="15" thickBot="1" x14ac:dyDescent="0.4">
      <c r="I38" s="62">
        <f>+I37</f>
        <v>0</v>
      </c>
      <c r="J38" s="55" t="s">
        <v>55</v>
      </c>
      <c r="K38" s="60" t="str">
        <f>IF(AND(K76&gt;0,K77&gt;0),(K76-K77)/K76,"NO APLICA")</f>
        <v>NO APLICA</v>
      </c>
      <c r="L38" s="61" t="str">
        <f>IF(AND(L76&gt;0,L77&gt;0),(L76-L77)/L76,"NO APLICA")</f>
        <v>NO APLICA</v>
      </c>
      <c r="M38" s="75" t="str">
        <f>IF(AND(M76&gt;0,M77&gt;0),(M76-M77)/M76,"NO APLICA")</f>
        <v>NO APLICA</v>
      </c>
      <c r="N38" s="56" t="str">
        <f>IF(AND(N76&gt;0,N77&gt;0),(N76-N77)/N76,"NO APLICA")</f>
        <v>NO APLICA</v>
      </c>
    </row>
    <row r="39" spans="2:14" ht="15" thickBot="1" x14ac:dyDescent="0.4">
      <c r="I39" s="62">
        <f>+CONTROL!B32</f>
        <v>0</v>
      </c>
      <c r="J39" s="45" t="s">
        <v>54</v>
      </c>
      <c r="K39" s="58" t="str">
        <f>IF(AND(K78&gt;0,K79&gt;0),K78-K79,"NO APLICA")</f>
        <v>NO APLICA</v>
      </c>
      <c r="L39" s="59" t="str">
        <f>IF(AND(L78&gt;0,L79&gt;0),L78-L79,"NO APLICA")</f>
        <v>NO APLICA</v>
      </c>
      <c r="M39" s="74" t="str">
        <f>IF(AND(M78&gt;0,M79&gt;0),M78-M79,"NO APLICA")</f>
        <v>NO APLICA</v>
      </c>
      <c r="N39" s="54" t="str">
        <f>IF(AND(N78&gt;0,N79&gt;0),N78-N79,"NO APLICA")</f>
        <v>NO APLICA</v>
      </c>
    </row>
    <row r="40" spans="2:14" ht="15" thickBot="1" x14ac:dyDescent="0.4">
      <c r="I40" s="62">
        <f>+I39</f>
        <v>0</v>
      </c>
      <c r="J40" s="55" t="s">
        <v>55</v>
      </c>
      <c r="K40" s="60" t="str">
        <f>IF(AND(K78&gt;0,K79&gt;0),(K78-K79)/K78,"NO APLICA")</f>
        <v>NO APLICA</v>
      </c>
      <c r="L40" s="61" t="str">
        <f>IF(AND(L78&gt;0,L79&gt;0),(L78-L79)/L78,"NO APLICA")</f>
        <v>NO APLICA</v>
      </c>
      <c r="M40" s="75" t="str">
        <f>IF(AND(M78&gt;0,M79&gt;0),(M78-M79)/M78,"NO APLICA")</f>
        <v>NO APLICA</v>
      </c>
      <c r="N40" s="56" t="str">
        <f>IF(AND(N78&gt;0,N79&gt;0),(N78-N79)/N78,"NO APLICA")</f>
        <v>NO APLICA</v>
      </c>
    </row>
    <row r="41" spans="2:14" x14ac:dyDescent="0.35">
      <c r="K41" s="64"/>
    </row>
    <row r="42" spans="2:14" x14ac:dyDescent="0.35">
      <c r="B42" t="s">
        <v>62</v>
      </c>
      <c r="C42" t="s">
        <v>36</v>
      </c>
      <c r="D42" s="53">
        <f>IFERROR(AVERAGEIFS(DADES!$AG$8:$AG$105,DADES!$AK$8:$AK$105,'B-Promig segregat'!$B42,DADES!$E$8:$E$105,'B-Promig segregat'!$C42,DADES!$Q$8:$Q$105,"SI"),0)</f>
        <v>0</v>
      </c>
      <c r="E42" s="53">
        <f>IFERROR(AVERAGEIFS(DADES!$AH$8:$AH$105,DADES!$AK$8:$AK$105,'B-Promig segregat'!$B42,DADES!$E$8:$E$105,'B-Promig segregat'!$C42,DADES!$Q$8:$Q$105,"SI"),0)</f>
        <v>0</v>
      </c>
      <c r="F42" s="53">
        <f>IFERROR(AVERAGEIFS(DADES!$AI$8:$AI$105,DADES!$AK$8:$AK$105,'B-Promig segregat'!$B42,DADES!$E$8:$E$105,'B-Promig segregat'!$C42,DADES!$Q$8:$Q$105,"SI"),0)</f>
        <v>0</v>
      </c>
      <c r="G42" s="53">
        <f>+F42+E42+D42</f>
        <v>0</v>
      </c>
    </row>
    <row r="43" spans="2:14" x14ac:dyDescent="0.35">
      <c r="B43" t="s">
        <v>62</v>
      </c>
      <c r="C43" t="s">
        <v>39</v>
      </c>
      <c r="D43" s="53">
        <f>IFERROR(AVERAGEIFS(DADES!$AG$8:$AG$105,DADES!$AK$8:$AK$105,'B-Promig segregat'!$B43,DADES!$E$8:$E$105,'B-Promig segregat'!$C43,DADES!$Q$8:$Q$105,"SI"),0)</f>
        <v>0</v>
      </c>
      <c r="E43" s="53">
        <f>IFERROR(AVERAGEIFS(DADES!$AH$8:$AH$105,DADES!$AK$8:$AK$105,'B-Promig segregat'!$B43,DADES!$E$8:$E$105,'B-Promig segregat'!$C43,DADES!$Q$8:$Q$105,"SI"),0)</f>
        <v>0</v>
      </c>
      <c r="F43" s="53">
        <f>IFERROR(AVERAGEIFS(DADES!$AI$8:$AI$105,DADES!$AK$8:$AK$105,'B-Promig segregat'!$B43,DADES!$E$8:$E$105,'B-Promig segregat'!$C43,DADES!$Q$8:$Q$105,"SI"),0)</f>
        <v>0</v>
      </c>
      <c r="G43" s="53">
        <f t="shared" ref="G43:G49" si="2">+F43+E43+D43</f>
        <v>0</v>
      </c>
    </row>
    <row r="44" spans="2:14" x14ac:dyDescent="0.35">
      <c r="B44" t="s">
        <v>63</v>
      </c>
      <c r="C44" t="s">
        <v>36</v>
      </c>
      <c r="D44" s="53">
        <f>IFERROR(AVERAGEIFS(DADES!$AG$8:$AG$105,DADES!$AK$8:$AK$105,'B-Promig segregat'!$B44,DADES!$E$8:$E$105,'B-Promig segregat'!$C44,DADES!$Q$8:$Q$105,"SI"),0)</f>
        <v>20226.776000000002</v>
      </c>
      <c r="E44" s="53">
        <f>IFERROR(AVERAGEIFS(DADES!$AH$8:$AH$105,DADES!$AK$8:$AK$105,'B-Promig segregat'!$B44,DADES!$E$8:$E$105,'B-Promig segregat'!$C44,DADES!$Q$8:$Q$105,"SI"),0)</f>
        <v>677.8</v>
      </c>
      <c r="F44" s="53">
        <f>IFERROR(AVERAGEIFS(DADES!$AI$8:$AI$105,DADES!$AK$8:$AK$105,'B-Promig segregat'!$B44,DADES!$E$8:$E$105,'B-Promig segregat'!$C44,DADES!$Q$8:$Q$105,"SI"),0)</f>
        <v>0</v>
      </c>
      <c r="G44" s="53">
        <f t="shared" si="2"/>
        <v>20904.576000000001</v>
      </c>
    </row>
    <row r="45" spans="2:14" x14ac:dyDescent="0.35">
      <c r="B45" t="s">
        <v>63</v>
      </c>
      <c r="C45" t="s">
        <v>39</v>
      </c>
      <c r="D45" s="53">
        <f>IFERROR(AVERAGEIFS(DADES!$AG$8:$AG$105,DADES!$AK$8:$AK$105,'B-Promig segregat'!$B45,DADES!$E$8:$E$105,'B-Promig segregat'!$C45,DADES!$Q$8:$Q$105,"SI"),0)</f>
        <v>20942.25</v>
      </c>
      <c r="E45" s="53">
        <f>IFERROR(AVERAGEIFS(DADES!$AH$8:$AH$105,DADES!$AK$8:$AK$105,'B-Promig segregat'!$B45,DADES!$E$8:$E$105,'B-Promig segregat'!$C45,DADES!$Q$8:$Q$105,"SI"),0)</f>
        <v>869.1875</v>
      </c>
      <c r="F45" s="53">
        <f>IFERROR(AVERAGEIFS(DADES!$AI$8:$AI$105,DADES!$AK$8:$AK$105,'B-Promig segregat'!$B45,DADES!$E$8:$E$105,'B-Promig segregat'!$C45,DADES!$Q$8:$Q$105,"SI"),0)</f>
        <v>0</v>
      </c>
      <c r="G45" s="53">
        <f t="shared" si="2"/>
        <v>21811.4375</v>
      </c>
    </row>
    <row r="46" spans="2:14" x14ac:dyDescent="0.35">
      <c r="B46" t="s">
        <v>64</v>
      </c>
      <c r="C46" t="s">
        <v>36</v>
      </c>
      <c r="D46" s="53">
        <f>IFERROR(AVERAGEIFS(DADES!$AG$8:$AG$105,DADES!$AK$8:$AK$105,'B-Promig segregat'!$B46,DADES!$E$8:$E$105,'B-Promig segregat'!$C46,DADES!$Q$8:$Q$105,"SI"),0)</f>
        <v>29533.954285714284</v>
      </c>
      <c r="E46" s="53">
        <f>IFERROR(AVERAGEIFS(DADES!$AH$8:$AH$105,DADES!$AK$8:$AK$105,'B-Promig segregat'!$B46,DADES!$E$8:$E$105,'B-Promig segregat'!$C46,DADES!$Q$8:$Q$105,"SI"),0)</f>
        <v>813.85714285714289</v>
      </c>
      <c r="F46" s="53">
        <f>IFERROR(AVERAGEIFS(DADES!$AI$8:$AI$105,DADES!$AK$8:$AK$105,'B-Promig segregat'!$B46,DADES!$E$8:$E$105,'B-Promig segregat'!$C46,DADES!$Q$8:$Q$105,"SI"),0)</f>
        <v>0</v>
      </c>
      <c r="G46" s="53">
        <f t="shared" si="2"/>
        <v>30347.811428571425</v>
      </c>
    </row>
    <row r="47" spans="2:14" x14ac:dyDescent="0.35">
      <c r="B47" t="s">
        <v>64</v>
      </c>
      <c r="C47" t="s">
        <v>39</v>
      </c>
      <c r="D47" s="53">
        <f>IFERROR(AVERAGEIFS(DADES!$AG$8:$AG$105,DADES!$AK$8:$AK$105,'B-Promig segregat'!$B47,DADES!$E$8:$E$105,'B-Promig segregat'!$C47,DADES!$Q$8:$Q$105,"SI"),0)</f>
        <v>20840</v>
      </c>
      <c r="E47" s="53">
        <f>IFERROR(AVERAGEIFS(DADES!$AH$8:$AH$105,DADES!$AK$8:$AK$105,'B-Promig segregat'!$B47,DADES!$E$8:$E$105,'B-Promig segregat'!$C47,DADES!$Q$8:$Q$105,"SI"),0)</f>
        <v>682</v>
      </c>
      <c r="F47" s="53">
        <f>IFERROR(AVERAGEIFS(DADES!$AI$8:$AI$105,DADES!$AK$8:$AK$105,'B-Promig segregat'!$B47,DADES!$E$8:$E$105,'B-Promig segregat'!$C47,DADES!$Q$8:$Q$105,"SI"),0)</f>
        <v>0</v>
      </c>
      <c r="G47" s="53">
        <f t="shared" si="2"/>
        <v>21522</v>
      </c>
    </row>
    <row r="48" spans="2:14" x14ac:dyDescent="0.35">
      <c r="B48" t="s">
        <v>65</v>
      </c>
      <c r="C48" t="s">
        <v>36</v>
      </c>
      <c r="D48" s="53">
        <f>IFERROR(AVERAGEIFS(DADES!$AG$8:$AG$105,DADES!$AK$8:$AK$105,'B-Promig segregat'!$B48,DADES!$E$8:$E$105,'B-Promig segregat'!$C48,DADES!$Q$8:$Q$105,"SI"),0)</f>
        <v>0</v>
      </c>
      <c r="E48" s="53">
        <f>IFERROR(AVERAGEIFS(DADES!$AH$8:$AH$105,DADES!$AK$8:$AK$105,'B-Promig segregat'!$B48,DADES!$E$8:$E$105,'B-Promig segregat'!$C48,DADES!$Q$8:$Q$105,"SI"),0)</f>
        <v>0</v>
      </c>
      <c r="F48" s="53">
        <f>IFERROR(AVERAGEIFS(DADES!$AI$8:$AI$105,DADES!$AK$8:$AK$105,'B-Promig segregat'!$B48,DADES!$E$8:$E$105,'B-Promig segregat'!$C48,DADES!$Q$8:$Q$105,"SI"),0)</f>
        <v>0</v>
      </c>
      <c r="G48" s="53">
        <f t="shared" si="2"/>
        <v>0</v>
      </c>
    </row>
    <row r="49" spans="2:14" x14ac:dyDescent="0.35">
      <c r="B49" t="s">
        <v>65</v>
      </c>
      <c r="C49" t="s">
        <v>39</v>
      </c>
      <c r="D49" s="53">
        <f>IFERROR(AVERAGEIFS(DADES!$AG$8:$AG$105,DADES!$AK$8:$AK$105,'B-Promig segregat'!$B49,DADES!$E$8:$E$105,'B-Promig segregat'!$C49,DADES!$Q$8:$Q$105,"SI"),0)</f>
        <v>0</v>
      </c>
      <c r="E49" s="53">
        <f>IFERROR(AVERAGEIFS(DADES!$AH$8:$AH$105,DADES!$AK$8:$AK$105,'B-Promig segregat'!$B49,DADES!$E$8:$E$105,'B-Promig segregat'!$C49,DADES!$Q$8:$Q$105,"SI"),0)</f>
        <v>0</v>
      </c>
      <c r="F49" s="53">
        <f>IFERROR(AVERAGEIFS(DADES!$AI$8:$AI$105,DADES!$AK$8:$AK$105,'B-Promig segregat'!$B49,DADES!$E$8:$E$105,'B-Promig segregat'!$C49,DADES!$Q$8:$Q$105,"SI"),0)</f>
        <v>0</v>
      </c>
      <c r="G49" s="53">
        <f t="shared" si="2"/>
        <v>0</v>
      </c>
    </row>
    <row r="50" spans="2:14" x14ac:dyDescent="0.35">
      <c r="I50" s="24">
        <f>+I11</f>
        <v>1125</v>
      </c>
      <c r="J50" t="s">
        <v>36</v>
      </c>
      <c r="K50" s="53">
        <f>IFERROR(AVERAGEIFS(DADES!$AG$8:$AG$105,DADES!$L$8:$L$105,'B-Promig segregat'!$I50,DADES!$E$8:$E$105,'B-Promig segregat'!$J50,DADES!$Q$8:$Q$105,"SI"),0)</f>
        <v>66000</v>
      </c>
      <c r="L50" s="53">
        <f>IFERROR(AVERAGEIFS(DADES!$AH$8:$AH$105,DADES!$L$8:$L$105,'B-Promig segregat'!$I50,DADES!$E$8:$E$105,'B-Promig segregat'!$J50,DADES!$Q$8:$Q$105,"SI"),0)</f>
        <v>1007</v>
      </c>
      <c r="M50" s="53">
        <f>IFERROR(AVERAGEIFS(DADES!$AI$8:$AI$105,DADES!$L$8:$L$105,'B-Promig segregat'!$I50,DADES!$E$8:$E$105,'B-Promig segregat'!$J50,DADES!$Q$8:$Q$105,"SI"),0)</f>
        <v>0</v>
      </c>
      <c r="N50" s="57">
        <f>+M50+L50+K50</f>
        <v>67007</v>
      </c>
    </row>
    <row r="51" spans="2:14" x14ac:dyDescent="0.35">
      <c r="I51" s="24">
        <f t="shared" ref="I51:I88" si="3">+I12</f>
        <v>1125</v>
      </c>
      <c r="J51" t="s">
        <v>39</v>
      </c>
      <c r="K51" s="53">
        <f>IFERROR(AVERAGEIFS(DADES!$AG$8:$AG$105,DADES!$L$8:$L$105,'B-Promig segregat'!$I51,DADES!$E$8:$E$105,'B-Promig segregat'!$J51,DADES!$Q$8:$Q$105,"SI"),0)</f>
        <v>0</v>
      </c>
      <c r="L51" s="53">
        <f>IFERROR(AVERAGEIFS(DADES!$AH$8:$AH$105,DADES!$L$8:$L$105,'B-Promig segregat'!$I51,DADES!$E$8:$E$105,'B-Promig segregat'!$J51,DADES!$Q$8:$Q$105,"SI"),0)</f>
        <v>0</v>
      </c>
      <c r="M51" s="53">
        <f>IFERROR(AVERAGEIFS(DADES!$AI$8:$AI$105,DADES!$L$8:$L$105,'B-Promig segregat'!$I51,DADES!$E$8:$E$105,'B-Promig segregat'!$J51,DADES!$Q$8:$Q$105,"SI"),0)</f>
        <v>0</v>
      </c>
      <c r="N51" s="57">
        <f t="shared" ref="N51:N61" si="4">+M51+L51+K51</f>
        <v>0</v>
      </c>
    </row>
    <row r="52" spans="2:14" x14ac:dyDescent="0.35">
      <c r="I52" s="24">
        <f t="shared" si="3"/>
        <v>5010</v>
      </c>
      <c r="J52" t="s">
        <v>36</v>
      </c>
      <c r="K52" s="53">
        <f>IFERROR(AVERAGEIFS(DADES!$AG$8:$AG$105,DADES!$L$8:$L$105,'B-Promig segregat'!$I52,DADES!$E$8:$E$105,'B-Promig segregat'!$J52,DADES!$Q$8:$Q$105,"SI"),0)</f>
        <v>23103.21</v>
      </c>
      <c r="L52" s="53">
        <f>IFERROR(AVERAGEIFS(DADES!$AH$8:$AH$105,DADES!$L$8:$L$105,'B-Promig segregat'!$I52,DADES!$E$8:$E$105,'B-Promig segregat'!$J52,DADES!$Q$8:$Q$105,"SI"),0)</f>
        <v>640.25</v>
      </c>
      <c r="M52" s="53">
        <f>IFERROR(AVERAGEIFS(DADES!$AI$8:$AI$105,DADES!$L$8:$L$105,'B-Promig segregat'!$I52,DADES!$E$8:$E$105,'B-Promig segregat'!$J52,DADES!$Q$8:$Q$105,"SI"),0)</f>
        <v>0</v>
      </c>
      <c r="N52" s="57">
        <f t="shared" si="4"/>
        <v>23743.46</v>
      </c>
    </row>
    <row r="53" spans="2:14" x14ac:dyDescent="0.35">
      <c r="I53" s="24">
        <f t="shared" si="3"/>
        <v>5010</v>
      </c>
      <c r="J53" t="s">
        <v>39</v>
      </c>
      <c r="K53" s="53">
        <f>IFERROR(AVERAGEIFS(DADES!$AG$8:$AG$105,DADES!$L$8:$L$105,'B-Promig segregat'!$I53,DADES!$E$8:$E$105,'B-Promig segregat'!$J53,DADES!$Q$8:$Q$105,"SI"),0)</f>
        <v>18204</v>
      </c>
      <c r="L53" s="53">
        <f>IFERROR(AVERAGEIFS(DADES!$AH$8:$AH$105,DADES!$L$8:$L$105,'B-Promig segregat'!$I53,DADES!$E$8:$E$105,'B-Promig segregat'!$J53,DADES!$Q$8:$Q$105,"SI"),0)</f>
        <v>1310</v>
      </c>
      <c r="M53" s="53">
        <f>IFERROR(AVERAGEIFS(DADES!$AI$8:$AI$105,DADES!$L$8:$L$105,'B-Promig segregat'!$I53,DADES!$E$8:$E$105,'B-Promig segregat'!$J53,DADES!$Q$8:$Q$105,"SI"),0)</f>
        <v>0</v>
      </c>
      <c r="N53" s="57">
        <f t="shared" si="4"/>
        <v>19514</v>
      </c>
    </row>
    <row r="54" spans="2:14" x14ac:dyDescent="0.35">
      <c r="I54" s="24">
        <f t="shared" si="3"/>
        <v>5020</v>
      </c>
      <c r="J54" t="s">
        <v>36</v>
      </c>
      <c r="K54" s="53">
        <f>IFERROR(AVERAGEIFS(DADES!$AG$8:$AG$105,DADES!$L$8:$L$105,'B-Promig segregat'!$I54,DADES!$E$8:$E$105,'B-Promig segregat'!$J54,DADES!$Q$8:$Q$105,"SI"),0)</f>
        <v>19688.939999999999</v>
      </c>
      <c r="L54" s="53">
        <f>IFERROR(AVERAGEIFS(DADES!$AH$8:$AH$105,DADES!$L$8:$L$105,'B-Promig segregat'!$I54,DADES!$E$8:$E$105,'B-Promig segregat'!$J54,DADES!$Q$8:$Q$105,"SI"),0)</f>
        <v>824.66666666666663</v>
      </c>
      <c r="M54" s="53">
        <f>IFERROR(AVERAGEIFS(DADES!$AI$8:$AI$105,DADES!$L$8:$L$105,'B-Promig segregat'!$I54,DADES!$E$8:$E$105,'B-Promig segregat'!$J54,DADES!$Q$8:$Q$105,"SI"),0)</f>
        <v>0</v>
      </c>
      <c r="N54" s="57">
        <f t="shared" si="4"/>
        <v>20513.606666666667</v>
      </c>
    </row>
    <row r="55" spans="2:14" x14ac:dyDescent="0.35">
      <c r="I55" s="24">
        <f t="shared" si="3"/>
        <v>5020</v>
      </c>
      <c r="J55" t="s">
        <v>39</v>
      </c>
      <c r="K55" s="53">
        <f>IFERROR(AVERAGEIFS(DADES!$AG$8:$AG$105,DADES!$L$8:$L$105,'B-Promig segregat'!$I55,DADES!$E$8:$E$105,'B-Promig segregat'!$J55,DADES!$Q$8:$Q$105,"SI"),0)</f>
        <v>21426</v>
      </c>
      <c r="L55" s="53">
        <f>IFERROR(AVERAGEIFS(DADES!$AH$8:$AH$105,DADES!$L$8:$L$105,'B-Promig segregat'!$I55,DADES!$E$8:$E$105,'B-Promig segregat'!$J55,DADES!$Q$8:$Q$105,"SI"),0)</f>
        <v>863.75</v>
      </c>
      <c r="M55" s="53">
        <f>IFERROR(AVERAGEIFS(DADES!$AI$8:$AI$105,DADES!$L$8:$L$105,'B-Promig segregat'!$I55,DADES!$E$8:$E$105,'B-Promig segregat'!$J55,DADES!$Q$8:$Q$105,"SI"),0)</f>
        <v>0</v>
      </c>
      <c r="N55" s="57">
        <f t="shared" si="4"/>
        <v>22289.75</v>
      </c>
    </row>
    <row r="56" spans="2:14" x14ac:dyDescent="0.35">
      <c r="I56" s="24">
        <f t="shared" si="3"/>
        <v>9121</v>
      </c>
      <c r="J56" t="s">
        <v>36</v>
      </c>
      <c r="K56" s="53">
        <f>IFERROR(AVERAGEIFS(DADES!$AG$8:$AG$105,DADES!$L$8:$L$105,'B-Promig segregat'!$I56,DADES!$E$8:$E$105,'B-Promig segregat'!$J56,DADES!$Q$8:$Q$105,"SI"),0)</f>
        <v>20168.571428571428</v>
      </c>
      <c r="L56" s="53">
        <f>IFERROR(AVERAGEIFS(DADES!$AH$8:$AH$105,DADES!$L$8:$L$105,'B-Promig segregat'!$I56,DADES!$E$8:$E$105,'B-Promig segregat'!$J56,DADES!$Q$8:$Q$105,"SI"),0)</f>
        <v>683.85714285714289</v>
      </c>
      <c r="M56" s="53">
        <f>IFERROR(AVERAGEIFS(DADES!$AI$8:$AI$105,DADES!$L$8:$L$105,'B-Promig segregat'!$I56,DADES!$E$8:$E$105,'B-Promig segregat'!$J56,DADES!$Q$8:$Q$105,"SI"),0)</f>
        <v>0</v>
      </c>
      <c r="N56" s="57">
        <f t="shared" si="4"/>
        <v>20852.428571428569</v>
      </c>
    </row>
    <row r="57" spans="2:14" x14ac:dyDescent="0.35">
      <c r="I57" s="24">
        <f t="shared" si="3"/>
        <v>9121</v>
      </c>
      <c r="J57" t="s">
        <v>39</v>
      </c>
      <c r="K57" s="53">
        <f>IFERROR(AVERAGEIFS(DADES!$AG$8:$AG$105,DADES!$L$8:$L$105,'B-Promig segregat'!$I57,DADES!$E$8:$E$105,'B-Promig segregat'!$J57,DADES!$Q$8:$Q$105,"SI"),0)</f>
        <v>20380</v>
      </c>
      <c r="L57" s="53">
        <f>IFERROR(AVERAGEIFS(DADES!$AH$8:$AH$105,DADES!$L$8:$L$105,'B-Promig segregat'!$I57,DADES!$E$8:$E$105,'B-Promig segregat'!$J57,DADES!$Q$8:$Q$105,"SI"),0)</f>
        <v>713</v>
      </c>
      <c r="M57" s="53">
        <f>IFERROR(AVERAGEIFS(DADES!$AI$8:$AI$105,DADES!$L$8:$L$105,'B-Promig segregat'!$I57,DADES!$E$8:$E$105,'B-Promig segregat'!$J57,DADES!$Q$8:$Q$105,"SI"),0)</f>
        <v>0</v>
      </c>
      <c r="N57" s="57">
        <f t="shared" si="4"/>
        <v>21093</v>
      </c>
    </row>
    <row r="58" spans="2:14" x14ac:dyDescent="0.35">
      <c r="I58" s="24" t="str">
        <f t="shared" si="3"/>
        <v>Total general</v>
      </c>
      <c r="J58" t="s">
        <v>36</v>
      </c>
      <c r="K58" s="53">
        <f>IFERROR(AVERAGEIFS(DADES!$AG$8:$AG$105,DADES!$L$8:$L$105,'B-Promig segregat'!$I58,DADES!$E$8:$E$105,'B-Promig segregat'!$J58,DADES!$Q$8:$Q$105,"SI"),0)</f>
        <v>0</v>
      </c>
      <c r="L58" s="53">
        <f>IFERROR(AVERAGEIFS(DADES!$AH$8:$AH$105,DADES!$L$8:$L$105,'B-Promig segregat'!$I58,DADES!$E$8:$E$105,'B-Promig segregat'!$J58,DADES!$Q$8:$Q$105,"SI"),0)</f>
        <v>0</v>
      </c>
      <c r="M58" s="53">
        <f>IFERROR(AVERAGEIFS(DADES!$AI$8:$AI$105,DADES!$L$8:$L$105,'B-Promig segregat'!$I58,DADES!$E$8:$E$105,'B-Promig segregat'!$J58,DADES!$Q$8:$Q$105,"SI"),0)</f>
        <v>0</v>
      </c>
      <c r="N58" s="57">
        <f t="shared" si="4"/>
        <v>0</v>
      </c>
    </row>
    <row r="59" spans="2:14" x14ac:dyDescent="0.35">
      <c r="I59" s="24" t="str">
        <f t="shared" si="3"/>
        <v>Total general</v>
      </c>
      <c r="J59" t="s">
        <v>39</v>
      </c>
      <c r="K59" s="53">
        <f>IFERROR(AVERAGEIFS(DADES!$AG$8:$AG$105,DADES!$L$8:$L$105,'B-Promig segregat'!$I59,DADES!$E$8:$E$105,'B-Promig segregat'!$J59,DADES!$Q$8:$Q$105,"SI"),0)</f>
        <v>0</v>
      </c>
      <c r="L59" s="53">
        <f>IFERROR(AVERAGEIFS(DADES!$AH$8:$AH$105,DADES!$L$8:$L$105,'B-Promig segregat'!$I59,DADES!$E$8:$E$105,'B-Promig segregat'!$J59,DADES!$Q$8:$Q$105,"SI"),0)</f>
        <v>0</v>
      </c>
      <c r="M59" s="53">
        <f>IFERROR(AVERAGEIFS(DADES!$AI$8:$AI$105,DADES!$L$8:$L$105,'B-Promig segregat'!$I59,DADES!$E$8:$E$105,'B-Promig segregat'!$J59,DADES!$Q$8:$Q$105,"SI"),0)</f>
        <v>0</v>
      </c>
      <c r="N59" s="57">
        <f t="shared" si="4"/>
        <v>0</v>
      </c>
    </row>
    <row r="60" spans="2:14" x14ac:dyDescent="0.35">
      <c r="I60" s="24">
        <f t="shared" si="3"/>
        <v>0</v>
      </c>
      <c r="J60" t="s">
        <v>36</v>
      </c>
      <c r="K60" s="53">
        <f>IFERROR(AVERAGEIFS(DADES!$AG$8:$AG$105,DADES!$L$8:$L$105,'B-Promig segregat'!$I60,DADES!$E$8:$E$105,'B-Promig segregat'!$J60,DADES!$Q$8:$Q$105,"SI"),0)</f>
        <v>0</v>
      </c>
      <c r="L60" s="53">
        <f>IFERROR(AVERAGEIFS(DADES!$AH$8:$AH$105,DADES!$L$8:$L$105,'B-Promig segregat'!$I60,DADES!$E$8:$E$105,'B-Promig segregat'!$J60,DADES!$Q$8:$Q$105,"SI"),0)</f>
        <v>0</v>
      </c>
      <c r="M60" s="53">
        <f>IFERROR(AVERAGEIFS(DADES!$AI$8:$AI$105,DADES!$L$8:$L$105,'B-Promig segregat'!$I60,DADES!$E$8:$E$105,'B-Promig segregat'!$J60,DADES!$Q$8:$Q$105,"SI"),0)</f>
        <v>0</v>
      </c>
      <c r="N60" s="57">
        <f t="shared" si="4"/>
        <v>0</v>
      </c>
    </row>
    <row r="61" spans="2:14" x14ac:dyDescent="0.35">
      <c r="I61" s="24">
        <f t="shared" si="3"/>
        <v>0</v>
      </c>
      <c r="J61" t="s">
        <v>39</v>
      </c>
      <c r="K61" s="53">
        <f>IFERROR(AVERAGEIFS(DADES!$AG$8:$AG$105,DADES!$L$8:$L$105,'B-Promig segregat'!$I61,DADES!$E$8:$E$105,'B-Promig segregat'!$J61,DADES!$Q$8:$Q$105,"SI"),0)</f>
        <v>0</v>
      </c>
      <c r="L61" s="53">
        <f>IFERROR(AVERAGEIFS(DADES!$AH$8:$AH$105,DADES!$L$8:$L$105,'B-Promig segregat'!$I61,DADES!$E$8:$E$105,'B-Promig segregat'!$J61,DADES!$Q$8:$Q$105,"SI"),0)</f>
        <v>0</v>
      </c>
      <c r="M61" s="53">
        <f>IFERROR(AVERAGEIFS(DADES!$AI$8:$AI$105,DADES!$L$8:$L$105,'B-Promig segregat'!$I61,DADES!$E$8:$E$105,'B-Promig segregat'!$J61,DADES!$Q$8:$Q$105,"SI"),0)</f>
        <v>0</v>
      </c>
      <c r="N61" s="57">
        <f t="shared" si="4"/>
        <v>0</v>
      </c>
    </row>
    <row r="62" spans="2:14" x14ac:dyDescent="0.35">
      <c r="I62" s="24">
        <f t="shared" si="3"/>
        <v>0</v>
      </c>
      <c r="J62" t="s">
        <v>36</v>
      </c>
      <c r="K62" s="53">
        <f>IFERROR(AVERAGEIFS(DADES!$AG$8:$AG$105,DADES!$L$8:$L$105,'B-Promig segregat'!$I62,DADES!$E$8:$E$105,'B-Promig segregat'!$J62,DADES!$Q$8:$Q$105,"SI"),0)</f>
        <v>0</v>
      </c>
      <c r="L62" s="53">
        <f>IFERROR(AVERAGEIFS(DADES!$AH$8:$AH$105,DADES!$L$8:$L$105,'B-Promig segregat'!$I62,DADES!$E$8:$E$105,'B-Promig segregat'!$J62,DADES!$Q$8:$Q$105,"SI"),0)</f>
        <v>0</v>
      </c>
      <c r="M62" s="53">
        <f>IFERROR(AVERAGEIFS(DADES!$AI$8:$AI$105,DADES!$L$8:$L$105,'B-Promig segregat'!$I62,DADES!$E$8:$E$105,'B-Promig segregat'!$J62,DADES!$Q$8:$Q$105,"SI"),0)</f>
        <v>0</v>
      </c>
      <c r="N62" s="57">
        <f t="shared" ref="N62:N79" si="5">+M62+L62+K62</f>
        <v>0</v>
      </c>
    </row>
    <row r="63" spans="2:14" x14ac:dyDescent="0.35">
      <c r="I63" s="24">
        <f t="shared" si="3"/>
        <v>0</v>
      </c>
      <c r="J63" t="s">
        <v>39</v>
      </c>
      <c r="K63" s="53">
        <f>IFERROR(AVERAGEIFS(DADES!$AG$8:$AG$105,DADES!$L$8:$L$105,'B-Promig segregat'!$I63,DADES!$E$8:$E$105,'B-Promig segregat'!$J63,DADES!$Q$8:$Q$105,"SI"),0)</f>
        <v>0</v>
      </c>
      <c r="L63" s="53">
        <f>IFERROR(AVERAGEIFS(DADES!$AH$8:$AH$105,DADES!$L$8:$L$105,'B-Promig segregat'!$I63,DADES!$E$8:$E$105,'B-Promig segregat'!$J63,DADES!$Q$8:$Q$105,"SI"),0)</f>
        <v>0</v>
      </c>
      <c r="M63" s="53">
        <f>IFERROR(AVERAGEIFS(DADES!$AI$8:$AI$105,DADES!$L$8:$L$105,'B-Promig segregat'!$I63,DADES!$E$8:$E$105,'B-Promig segregat'!$J63,DADES!$Q$8:$Q$105,"SI"),0)</f>
        <v>0</v>
      </c>
      <c r="N63" s="57">
        <f t="shared" si="5"/>
        <v>0</v>
      </c>
    </row>
    <row r="64" spans="2:14" x14ac:dyDescent="0.35">
      <c r="I64" s="24">
        <f t="shared" si="3"/>
        <v>0</v>
      </c>
      <c r="J64" t="s">
        <v>36</v>
      </c>
      <c r="K64" s="53">
        <f>IFERROR(AVERAGEIFS(DADES!$AG$8:$AG$105,DADES!$L$8:$L$105,'B-Promig segregat'!$I64,DADES!$E$8:$E$105,'B-Promig segregat'!$J64,DADES!$Q$8:$Q$105,"SI"),0)</f>
        <v>0</v>
      </c>
      <c r="L64" s="53">
        <f>IFERROR(AVERAGEIFS(DADES!$AH$8:$AH$105,DADES!$L$8:$L$105,'B-Promig segregat'!$I64,DADES!$E$8:$E$105,'B-Promig segregat'!$J64,DADES!$Q$8:$Q$105,"SI"),0)</f>
        <v>0</v>
      </c>
      <c r="M64" s="53">
        <f>IFERROR(AVERAGEIFS(DADES!$AI$8:$AI$105,DADES!$L$8:$L$105,'B-Promig segregat'!$I64,DADES!$E$8:$E$105,'B-Promig segregat'!$J64,DADES!$Q$8:$Q$105,"SI"),0)</f>
        <v>0</v>
      </c>
      <c r="N64" s="57">
        <f t="shared" si="5"/>
        <v>0</v>
      </c>
    </row>
    <row r="65" spans="9:14" x14ac:dyDescent="0.35">
      <c r="I65" s="24">
        <f t="shared" si="3"/>
        <v>0</v>
      </c>
      <c r="J65" t="s">
        <v>39</v>
      </c>
      <c r="K65" s="53">
        <f>IFERROR(AVERAGEIFS(DADES!$AG$8:$AG$105,DADES!$L$8:$L$105,'B-Promig segregat'!$I65,DADES!$E$8:$E$105,'B-Promig segregat'!$J65,DADES!$Q$8:$Q$105,"SI"),0)</f>
        <v>0</v>
      </c>
      <c r="L65" s="53">
        <f>IFERROR(AVERAGEIFS(DADES!$AH$8:$AH$105,DADES!$L$8:$L$105,'B-Promig segregat'!$I65,DADES!$E$8:$E$105,'B-Promig segregat'!$J65,DADES!$Q$8:$Q$105,"SI"),0)</f>
        <v>0</v>
      </c>
      <c r="M65" s="53">
        <f>IFERROR(AVERAGEIFS(DADES!$AI$8:$AI$105,DADES!$L$8:$L$105,'B-Promig segregat'!$I65,DADES!$E$8:$E$105,'B-Promig segregat'!$J65,DADES!$Q$8:$Q$105,"SI"),0)</f>
        <v>0</v>
      </c>
      <c r="N65" s="57">
        <f t="shared" si="5"/>
        <v>0</v>
      </c>
    </row>
    <row r="66" spans="9:14" x14ac:dyDescent="0.35">
      <c r="I66" s="24">
        <f t="shared" si="3"/>
        <v>0</v>
      </c>
      <c r="J66" t="s">
        <v>36</v>
      </c>
      <c r="K66" s="53">
        <f>IFERROR(AVERAGEIFS(DADES!$AG$8:$AG$105,DADES!$L$8:$L$105,'B-Promig segregat'!$I66,DADES!$E$8:$E$105,'B-Promig segregat'!$J66,DADES!$Q$8:$Q$105,"SI"),0)</f>
        <v>0</v>
      </c>
      <c r="L66" s="53">
        <f>IFERROR(AVERAGEIFS(DADES!$AH$8:$AH$105,DADES!$L$8:$L$105,'B-Promig segregat'!$I66,DADES!$E$8:$E$105,'B-Promig segregat'!$J66,DADES!$Q$8:$Q$105,"SI"),0)</f>
        <v>0</v>
      </c>
      <c r="M66" s="53">
        <f>IFERROR(AVERAGEIFS(DADES!$AI$8:$AI$105,DADES!$L$8:$L$105,'B-Promig segregat'!$I66,DADES!$E$8:$E$105,'B-Promig segregat'!$J66,DADES!$Q$8:$Q$105,"SI"),0)</f>
        <v>0</v>
      </c>
      <c r="N66" s="57">
        <f t="shared" si="5"/>
        <v>0</v>
      </c>
    </row>
    <row r="67" spans="9:14" x14ac:dyDescent="0.35">
      <c r="I67" s="24">
        <f t="shared" si="3"/>
        <v>0</v>
      </c>
      <c r="J67" t="s">
        <v>39</v>
      </c>
      <c r="K67" s="53">
        <f>IFERROR(AVERAGEIFS(DADES!$AG$8:$AG$105,DADES!$L$8:$L$105,'B-Promig segregat'!$I67,DADES!$E$8:$E$105,'B-Promig segregat'!$J67,DADES!$Q$8:$Q$105,"SI"),0)</f>
        <v>0</v>
      </c>
      <c r="L67" s="53">
        <f>IFERROR(AVERAGEIFS(DADES!$AH$8:$AH$105,DADES!$L$8:$L$105,'B-Promig segregat'!$I67,DADES!$E$8:$E$105,'B-Promig segregat'!$J67,DADES!$Q$8:$Q$105,"SI"),0)</f>
        <v>0</v>
      </c>
      <c r="M67" s="53">
        <f>IFERROR(AVERAGEIFS(DADES!$AI$8:$AI$105,DADES!$L$8:$L$105,'B-Promig segregat'!$I67,DADES!$E$8:$E$105,'B-Promig segregat'!$J67,DADES!$Q$8:$Q$105,"SI"),0)</f>
        <v>0</v>
      </c>
      <c r="N67" s="57">
        <f t="shared" si="5"/>
        <v>0</v>
      </c>
    </row>
    <row r="68" spans="9:14" x14ac:dyDescent="0.35">
      <c r="I68" s="24">
        <f t="shared" si="3"/>
        <v>0</v>
      </c>
      <c r="J68" t="s">
        <v>36</v>
      </c>
      <c r="K68" s="53">
        <f>IFERROR(AVERAGEIFS(DADES!$AG$8:$AG$105,DADES!$L$8:$L$105,'B-Promig segregat'!$I68,DADES!$E$8:$E$105,'B-Promig segregat'!$J68,DADES!$Q$8:$Q$105,"SI"),0)</f>
        <v>0</v>
      </c>
      <c r="L68" s="53">
        <f>IFERROR(AVERAGEIFS(DADES!$AH$8:$AH$105,DADES!$L$8:$L$105,'B-Promig segregat'!$I68,DADES!$E$8:$E$105,'B-Promig segregat'!$J68,DADES!$Q$8:$Q$105,"SI"),0)</f>
        <v>0</v>
      </c>
      <c r="M68" s="53">
        <f>IFERROR(AVERAGEIFS(DADES!$AI$8:$AI$105,DADES!$L$8:$L$105,'B-Promig segregat'!$I68,DADES!$E$8:$E$105,'B-Promig segregat'!$J68,DADES!$Q$8:$Q$105,"SI"),0)</f>
        <v>0</v>
      </c>
      <c r="N68" s="57">
        <f t="shared" si="5"/>
        <v>0</v>
      </c>
    </row>
    <row r="69" spans="9:14" x14ac:dyDescent="0.35">
      <c r="I69" s="24">
        <f t="shared" si="3"/>
        <v>0</v>
      </c>
      <c r="J69" t="s">
        <v>39</v>
      </c>
      <c r="K69" s="53">
        <f>IFERROR(AVERAGEIFS(DADES!$AG$8:$AG$105,DADES!$L$8:$L$105,'B-Promig segregat'!$I69,DADES!$E$8:$E$105,'B-Promig segregat'!$J69,DADES!$Q$8:$Q$105,"SI"),0)</f>
        <v>0</v>
      </c>
      <c r="L69" s="53">
        <f>IFERROR(AVERAGEIFS(DADES!$AH$8:$AH$105,DADES!$L$8:$L$105,'B-Promig segregat'!$I69,DADES!$E$8:$E$105,'B-Promig segregat'!$J69,DADES!$Q$8:$Q$105,"SI"),0)</f>
        <v>0</v>
      </c>
      <c r="M69" s="53">
        <f>IFERROR(AVERAGEIFS(DADES!$AI$8:$AI$105,DADES!$L$8:$L$105,'B-Promig segregat'!$I69,DADES!$E$8:$E$105,'B-Promig segregat'!$J69,DADES!$Q$8:$Q$105,"SI"),0)</f>
        <v>0</v>
      </c>
      <c r="N69" s="57">
        <f t="shared" si="5"/>
        <v>0</v>
      </c>
    </row>
    <row r="70" spans="9:14" x14ac:dyDescent="0.35">
      <c r="I70" s="24">
        <f t="shared" si="3"/>
        <v>0</v>
      </c>
      <c r="J70" t="s">
        <v>36</v>
      </c>
      <c r="K70" s="53">
        <f>IFERROR(AVERAGEIFS(DADES!$AG$8:$AG$105,DADES!$L$8:$L$105,'B-Promig segregat'!$I70,DADES!$E$8:$E$105,'B-Promig segregat'!$J70,DADES!$Q$8:$Q$105,"SI"),0)</f>
        <v>0</v>
      </c>
      <c r="L70" s="53">
        <f>IFERROR(AVERAGEIFS(DADES!$AH$8:$AH$105,DADES!$L$8:$L$105,'B-Promig segregat'!$I70,DADES!$E$8:$E$105,'B-Promig segregat'!$J70,DADES!$Q$8:$Q$105,"SI"),0)</f>
        <v>0</v>
      </c>
      <c r="M70" s="53">
        <f>IFERROR(AVERAGEIFS(DADES!$AI$8:$AI$105,DADES!$L$8:$L$105,'B-Promig segregat'!$I70,DADES!$E$8:$E$105,'B-Promig segregat'!$J70,DADES!$Q$8:$Q$105,"SI"),0)</f>
        <v>0</v>
      </c>
      <c r="N70" s="57">
        <f t="shared" si="5"/>
        <v>0</v>
      </c>
    </row>
    <row r="71" spans="9:14" x14ac:dyDescent="0.35">
      <c r="I71" s="24">
        <f t="shared" si="3"/>
        <v>0</v>
      </c>
      <c r="J71" t="s">
        <v>39</v>
      </c>
      <c r="K71" s="53">
        <f>IFERROR(AVERAGEIFS(DADES!$AG$8:$AG$105,DADES!$L$8:$L$105,'B-Promig segregat'!$I71,DADES!$E$8:$E$105,'B-Promig segregat'!$J71,DADES!$Q$8:$Q$105,"SI"),0)</f>
        <v>0</v>
      </c>
      <c r="L71" s="53">
        <f>IFERROR(AVERAGEIFS(DADES!$AH$8:$AH$105,DADES!$L$8:$L$105,'B-Promig segregat'!$I71,DADES!$E$8:$E$105,'B-Promig segregat'!$J71,DADES!$Q$8:$Q$105,"SI"),0)</f>
        <v>0</v>
      </c>
      <c r="M71" s="53">
        <f>IFERROR(AVERAGEIFS(DADES!$AI$8:$AI$105,DADES!$L$8:$L$105,'B-Promig segregat'!$I71,DADES!$E$8:$E$105,'B-Promig segregat'!$J71,DADES!$Q$8:$Q$105,"SI"),0)</f>
        <v>0</v>
      </c>
      <c r="N71" s="57">
        <f t="shared" si="5"/>
        <v>0</v>
      </c>
    </row>
    <row r="72" spans="9:14" x14ac:dyDescent="0.35">
      <c r="I72" s="24">
        <f t="shared" si="3"/>
        <v>0</v>
      </c>
      <c r="J72" t="s">
        <v>36</v>
      </c>
      <c r="K72" s="53">
        <f>IFERROR(AVERAGEIFS(DADES!$AG$8:$AG$105,DADES!$L$8:$L$105,'B-Promig segregat'!$I72,DADES!$E$8:$E$105,'B-Promig segregat'!$J72,DADES!$Q$8:$Q$105,"SI"),0)</f>
        <v>0</v>
      </c>
      <c r="L72" s="53">
        <f>IFERROR(AVERAGEIFS(DADES!$AH$8:$AH$105,DADES!$L$8:$L$105,'B-Promig segregat'!$I72,DADES!$E$8:$E$105,'B-Promig segregat'!$J72,DADES!$Q$8:$Q$105,"SI"),0)</f>
        <v>0</v>
      </c>
      <c r="M72" s="53">
        <f>IFERROR(AVERAGEIFS(DADES!$AI$8:$AI$105,DADES!$L$8:$L$105,'B-Promig segregat'!$I72,DADES!$E$8:$E$105,'B-Promig segregat'!$J72,DADES!$Q$8:$Q$105,"SI"),0)</f>
        <v>0</v>
      </c>
      <c r="N72" s="57">
        <f t="shared" si="5"/>
        <v>0</v>
      </c>
    </row>
    <row r="73" spans="9:14" x14ac:dyDescent="0.35">
      <c r="I73" s="24">
        <f t="shared" si="3"/>
        <v>0</v>
      </c>
      <c r="J73" t="s">
        <v>39</v>
      </c>
      <c r="K73" s="53">
        <f>IFERROR(AVERAGEIFS(DADES!$AG$8:$AG$105,DADES!$L$8:$L$105,'B-Promig segregat'!$I73,DADES!$E$8:$E$105,'B-Promig segregat'!$J73,DADES!$Q$8:$Q$105,"SI"),0)</f>
        <v>0</v>
      </c>
      <c r="L73" s="53">
        <f>IFERROR(AVERAGEIFS(DADES!$AH$8:$AH$105,DADES!$L$8:$L$105,'B-Promig segregat'!$I73,DADES!$E$8:$E$105,'B-Promig segregat'!$J73,DADES!$Q$8:$Q$105,"SI"),0)</f>
        <v>0</v>
      </c>
      <c r="M73" s="53">
        <f>IFERROR(AVERAGEIFS(DADES!$AI$8:$AI$105,DADES!$L$8:$L$105,'B-Promig segregat'!$I73,DADES!$E$8:$E$105,'B-Promig segregat'!$J73,DADES!$Q$8:$Q$105,"SI"),0)</f>
        <v>0</v>
      </c>
      <c r="N73" s="57">
        <f t="shared" si="5"/>
        <v>0</v>
      </c>
    </row>
    <row r="74" spans="9:14" x14ac:dyDescent="0.35">
      <c r="I74" s="24">
        <f t="shared" si="3"/>
        <v>0</v>
      </c>
      <c r="J74" t="s">
        <v>36</v>
      </c>
      <c r="K74" s="53">
        <f>IFERROR(AVERAGEIFS(DADES!$AG$8:$AG$105,DADES!$L$8:$L$105,'B-Promig segregat'!$I74,DADES!$E$8:$E$105,'B-Promig segregat'!$J74,DADES!$Q$8:$Q$105,"SI"),0)</f>
        <v>0</v>
      </c>
      <c r="L74" s="53">
        <f>IFERROR(AVERAGEIFS(DADES!$AH$8:$AH$105,DADES!$L$8:$L$105,'B-Promig segregat'!$I74,DADES!$E$8:$E$105,'B-Promig segregat'!$J74,DADES!$Q$8:$Q$105,"SI"),0)</f>
        <v>0</v>
      </c>
      <c r="M74" s="53">
        <f>IFERROR(AVERAGEIFS(DADES!$AI$8:$AI$105,DADES!$L$8:$L$105,'B-Promig segregat'!$I74,DADES!$E$8:$E$105,'B-Promig segregat'!$J74,DADES!$Q$8:$Q$105,"SI"),0)</f>
        <v>0</v>
      </c>
      <c r="N74" s="57">
        <f t="shared" si="5"/>
        <v>0</v>
      </c>
    </row>
    <row r="75" spans="9:14" x14ac:dyDescent="0.35">
      <c r="I75" s="24">
        <f t="shared" si="3"/>
        <v>0</v>
      </c>
      <c r="J75" t="s">
        <v>39</v>
      </c>
      <c r="K75" s="53">
        <f>IFERROR(AVERAGEIFS(DADES!$AG$8:$AG$105,DADES!$L$8:$L$105,'B-Promig segregat'!$I75,DADES!$E$8:$E$105,'B-Promig segregat'!$J75,DADES!$Q$8:$Q$105,"SI"),0)</f>
        <v>0</v>
      </c>
      <c r="L75" s="53">
        <f>IFERROR(AVERAGEIFS(DADES!$AH$8:$AH$105,DADES!$L$8:$L$105,'B-Promig segregat'!$I75,DADES!$E$8:$E$105,'B-Promig segregat'!$J75,DADES!$Q$8:$Q$105,"SI"),0)</f>
        <v>0</v>
      </c>
      <c r="M75" s="53">
        <f>IFERROR(AVERAGEIFS(DADES!$AI$8:$AI$105,DADES!$L$8:$L$105,'B-Promig segregat'!$I75,DADES!$E$8:$E$105,'B-Promig segregat'!$J75,DADES!$Q$8:$Q$105,"SI"),0)</f>
        <v>0</v>
      </c>
      <c r="N75" s="57">
        <f t="shared" si="5"/>
        <v>0</v>
      </c>
    </row>
    <row r="76" spans="9:14" x14ac:dyDescent="0.35">
      <c r="I76" s="24">
        <f t="shared" si="3"/>
        <v>0</v>
      </c>
      <c r="J76" t="s">
        <v>36</v>
      </c>
      <c r="K76" s="53">
        <f>IFERROR(AVERAGEIFS(DADES!$AG$8:$AG$105,DADES!$L$8:$L$105,'B-Promig segregat'!$I76,DADES!$E$8:$E$105,'B-Promig segregat'!$J76,DADES!$Q$8:$Q$105,"SI"),0)</f>
        <v>0</v>
      </c>
      <c r="L76" s="53">
        <f>IFERROR(AVERAGEIFS(DADES!$AH$8:$AH$105,DADES!$L$8:$L$105,'B-Promig segregat'!$I76,DADES!$E$8:$E$105,'B-Promig segregat'!$J76,DADES!$Q$8:$Q$105,"SI"),0)</f>
        <v>0</v>
      </c>
      <c r="M76" s="53">
        <f>IFERROR(AVERAGEIFS(DADES!$AI$8:$AI$105,DADES!$L$8:$L$105,'B-Promig segregat'!$I76,DADES!$E$8:$E$105,'B-Promig segregat'!$J76,DADES!$Q$8:$Q$105,"SI"),0)</f>
        <v>0</v>
      </c>
      <c r="N76" s="57">
        <f t="shared" si="5"/>
        <v>0</v>
      </c>
    </row>
    <row r="77" spans="9:14" x14ac:dyDescent="0.35">
      <c r="I77" s="24">
        <f t="shared" si="3"/>
        <v>0</v>
      </c>
      <c r="J77" t="s">
        <v>39</v>
      </c>
      <c r="K77" s="53">
        <f>IFERROR(AVERAGEIFS(DADES!$AG$8:$AG$105,DADES!$L$8:$L$105,'B-Promig segregat'!$I77,DADES!$E$8:$E$105,'B-Promig segregat'!$J77,DADES!$Q$8:$Q$105,"SI"),0)</f>
        <v>0</v>
      </c>
      <c r="L77" s="53">
        <f>IFERROR(AVERAGEIFS(DADES!$AH$8:$AH$105,DADES!$L$8:$L$105,'B-Promig segregat'!$I77,DADES!$E$8:$E$105,'B-Promig segregat'!$J77,DADES!$Q$8:$Q$105,"SI"),0)</f>
        <v>0</v>
      </c>
      <c r="M77" s="53">
        <f>IFERROR(AVERAGEIFS(DADES!$AI$8:$AI$105,DADES!$L$8:$L$105,'B-Promig segregat'!$I77,DADES!$E$8:$E$105,'B-Promig segregat'!$J77,DADES!$Q$8:$Q$105,"SI"),0)</f>
        <v>0</v>
      </c>
      <c r="N77" s="57">
        <f t="shared" si="5"/>
        <v>0</v>
      </c>
    </row>
    <row r="78" spans="9:14" x14ac:dyDescent="0.35">
      <c r="I78" s="24">
        <f t="shared" si="3"/>
        <v>0</v>
      </c>
      <c r="J78" t="s">
        <v>36</v>
      </c>
      <c r="K78" s="53">
        <f>IFERROR(AVERAGEIFS(DADES!$AG$8:$AG$105,DADES!$L$8:$L$105,'B-Promig segregat'!$I78,DADES!$E$8:$E$105,'B-Promig segregat'!$J78,DADES!$Q$8:$Q$105,"SI"),0)</f>
        <v>0</v>
      </c>
      <c r="L78" s="53">
        <f>IFERROR(AVERAGEIFS(DADES!$AH$8:$AH$105,DADES!$L$8:$L$105,'B-Promig segregat'!$I78,DADES!$E$8:$E$105,'B-Promig segregat'!$J78,DADES!$Q$8:$Q$105,"SI"),0)</f>
        <v>0</v>
      </c>
      <c r="M78" s="53">
        <f>IFERROR(AVERAGEIFS(DADES!$AI$8:$AI$105,DADES!$L$8:$L$105,'B-Promig segregat'!$I78,DADES!$E$8:$E$105,'B-Promig segregat'!$J78,DADES!$Q$8:$Q$105,"SI"),0)</f>
        <v>0</v>
      </c>
      <c r="N78" s="57">
        <f t="shared" si="5"/>
        <v>0</v>
      </c>
    </row>
    <row r="79" spans="9:14" x14ac:dyDescent="0.35">
      <c r="I79" s="24">
        <f t="shared" si="3"/>
        <v>0</v>
      </c>
      <c r="J79" t="s">
        <v>39</v>
      </c>
      <c r="K79" s="53">
        <f>IFERROR(AVERAGEIFS(DADES!$AG$8:$AG$105,DADES!$L$8:$L$105,'B-Promig segregat'!$I79,DADES!$E$8:$E$105,'B-Promig segregat'!$J79,DADES!$Q$8:$Q$105,"SI"),0)</f>
        <v>0</v>
      </c>
      <c r="L79" s="53">
        <f>IFERROR(AVERAGEIFS(DADES!$AH$8:$AH$105,DADES!$L$8:$L$105,'B-Promig segregat'!$I79,DADES!$E$8:$E$105,'B-Promig segregat'!$J79,DADES!$Q$8:$Q$105,"SI"),0)</f>
        <v>0</v>
      </c>
      <c r="M79" s="53">
        <f>IFERROR(AVERAGEIFS(DADES!$AI$8:$AI$105,DADES!$L$8:$L$105,'B-Promig segregat'!$I79,DADES!$E$8:$E$105,'B-Promig segregat'!$J79,DADES!$Q$8:$Q$105,"SI"),0)</f>
        <v>0</v>
      </c>
      <c r="N79" s="57">
        <f t="shared" si="5"/>
        <v>0</v>
      </c>
    </row>
    <row r="80" spans="9:14" x14ac:dyDescent="0.35">
      <c r="I80" s="24">
        <f t="shared" si="3"/>
        <v>0</v>
      </c>
      <c r="J80" t="s">
        <v>36</v>
      </c>
      <c r="K80" s="53">
        <f>IFERROR(AVERAGEIFS(DADES!$AG$8:$AG$105,DADES!$L$8:$L$105,'B-Promig segregat'!$I80,DADES!$E$8:$E$105,'B-Promig segregat'!$J80,DADES!$Q$8:$Q$105,"SI"),0)</f>
        <v>0</v>
      </c>
      <c r="L80" s="53">
        <f>IFERROR(AVERAGEIFS(DADES!$AH$8:$AH$105,DADES!$L$8:$L$105,'B-Promig segregat'!$I80,DADES!$E$8:$E$105,'B-Promig segregat'!$J80,DADES!$Q$8:$Q$105,"SI"),0)</f>
        <v>0</v>
      </c>
      <c r="M80" s="53">
        <f>IFERROR(AVERAGEIFS(DADES!$AI$8:$AI$105,DADES!$L$8:$L$105,'B-Promig segregat'!$I80,DADES!$E$8:$E$105,'B-Promig segregat'!$J80,DADES!$Q$8:$Q$105,"SI"),0)</f>
        <v>0</v>
      </c>
      <c r="N80" s="57">
        <f t="shared" ref="N80:N88" si="6">+M80+L80+K80</f>
        <v>0</v>
      </c>
    </row>
    <row r="81" spans="9:14" x14ac:dyDescent="0.35">
      <c r="I81" s="24">
        <f t="shared" si="3"/>
        <v>0</v>
      </c>
      <c r="J81" t="s">
        <v>39</v>
      </c>
      <c r="K81" s="53">
        <f>IFERROR(AVERAGEIFS(DADES!$AG$8:$AG$105,DADES!$L$8:$L$105,'B-Promig segregat'!$I81,DADES!$E$8:$E$105,'B-Promig segregat'!$J81,DADES!$Q$8:$Q$105,"SI"),0)</f>
        <v>0</v>
      </c>
      <c r="L81" s="53">
        <f>IFERROR(AVERAGEIFS(DADES!$AH$8:$AH$105,DADES!$L$8:$L$105,'B-Promig segregat'!$I81,DADES!$E$8:$E$105,'B-Promig segregat'!$J81,DADES!$Q$8:$Q$105,"SI"),0)</f>
        <v>0</v>
      </c>
      <c r="M81" s="53">
        <f>IFERROR(AVERAGEIFS(DADES!$AI$8:$AI$105,DADES!$L$8:$L$105,'B-Promig segregat'!$I81,DADES!$E$8:$E$105,'B-Promig segregat'!$J81,DADES!$Q$8:$Q$105,"SI"),0)</f>
        <v>0</v>
      </c>
      <c r="N81" s="57">
        <f t="shared" si="6"/>
        <v>0</v>
      </c>
    </row>
    <row r="82" spans="9:14" x14ac:dyDescent="0.35">
      <c r="I82" s="24">
        <f t="shared" si="3"/>
        <v>0</v>
      </c>
      <c r="J82" t="s">
        <v>36</v>
      </c>
      <c r="K82" s="53">
        <f>IFERROR(AVERAGEIFS(DADES!$AG$8:$AG$105,DADES!$L$8:$L$105,'B-Promig segregat'!$I82,DADES!$E$8:$E$105,'B-Promig segregat'!$J82,DADES!$Q$8:$Q$105,"SI"),0)</f>
        <v>0</v>
      </c>
      <c r="L82" s="53">
        <f>IFERROR(AVERAGEIFS(DADES!$AH$8:$AH$105,DADES!$L$8:$L$105,'B-Promig segregat'!$I82,DADES!$E$8:$E$105,'B-Promig segregat'!$J82,DADES!$Q$8:$Q$105,"SI"),0)</f>
        <v>0</v>
      </c>
      <c r="M82" s="53">
        <f>IFERROR(AVERAGEIFS(DADES!$AI$8:$AI$105,DADES!$L$8:$L$105,'B-Promig segregat'!$I82,DADES!$E$8:$E$105,'B-Promig segregat'!$J82,DADES!$Q$8:$Q$105,"SI"),0)</f>
        <v>0</v>
      </c>
      <c r="N82" s="57">
        <f t="shared" si="6"/>
        <v>0</v>
      </c>
    </row>
    <row r="83" spans="9:14" x14ac:dyDescent="0.35">
      <c r="I83" s="24">
        <f t="shared" si="3"/>
        <v>0</v>
      </c>
      <c r="J83" t="s">
        <v>39</v>
      </c>
      <c r="K83" s="53">
        <f>IFERROR(AVERAGEIFS(DADES!$AG$8:$AG$105,DADES!$L$8:$L$105,'B-Promig segregat'!$I83,DADES!$E$8:$E$105,'B-Promig segregat'!$J83,DADES!$Q$8:$Q$105,"SI"),0)</f>
        <v>0</v>
      </c>
      <c r="L83" s="53">
        <f>IFERROR(AVERAGEIFS(DADES!$AH$8:$AH$105,DADES!$L$8:$L$105,'B-Promig segregat'!$I83,DADES!$E$8:$E$105,'B-Promig segregat'!$J83,DADES!$Q$8:$Q$105,"SI"),0)</f>
        <v>0</v>
      </c>
      <c r="M83" s="53">
        <f>IFERROR(AVERAGEIFS(DADES!$AI$8:$AI$105,DADES!$L$8:$L$105,'B-Promig segregat'!$I83,DADES!$E$8:$E$105,'B-Promig segregat'!$J83,DADES!$Q$8:$Q$105,"SI"),0)</f>
        <v>0</v>
      </c>
      <c r="N83" s="57">
        <f t="shared" si="6"/>
        <v>0</v>
      </c>
    </row>
    <row r="84" spans="9:14" x14ac:dyDescent="0.35">
      <c r="I84" s="24">
        <f t="shared" si="3"/>
        <v>0</v>
      </c>
      <c r="J84" t="s">
        <v>36</v>
      </c>
      <c r="K84" s="53">
        <f>IFERROR(AVERAGEIFS(DADES!$AG$8:$AG$105,DADES!$L$8:$L$105,'B-Promig segregat'!$I84,DADES!$E$8:$E$105,'B-Promig segregat'!$J84,DADES!$Q$8:$Q$105,"SI"),0)</f>
        <v>0</v>
      </c>
      <c r="L84" s="53">
        <f>IFERROR(AVERAGEIFS(DADES!$AH$8:$AH$105,DADES!$L$8:$L$105,'B-Promig segregat'!$I84,DADES!$E$8:$E$105,'B-Promig segregat'!$J84,DADES!$Q$8:$Q$105,"SI"),0)</f>
        <v>0</v>
      </c>
      <c r="M84" s="53">
        <f>IFERROR(AVERAGEIFS(DADES!$AI$8:$AI$105,DADES!$L$8:$L$105,'B-Promig segregat'!$I84,DADES!$E$8:$E$105,'B-Promig segregat'!$J84,DADES!$Q$8:$Q$105,"SI"),0)</f>
        <v>0</v>
      </c>
      <c r="N84" s="57">
        <f t="shared" si="6"/>
        <v>0</v>
      </c>
    </row>
    <row r="85" spans="9:14" x14ac:dyDescent="0.35">
      <c r="I85" s="24">
        <f t="shared" si="3"/>
        <v>0</v>
      </c>
      <c r="J85" t="s">
        <v>39</v>
      </c>
      <c r="K85" s="53">
        <f>IFERROR(AVERAGEIFS(DADES!$AG$8:$AG$105,DADES!$L$8:$L$105,'B-Promig segregat'!$I85,DADES!$E$8:$E$105,'B-Promig segregat'!$J85,DADES!$Q$8:$Q$105,"SI"),0)</f>
        <v>0</v>
      </c>
      <c r="L85" s="53">
        <f>IFERROR(AVERAGEIFS(DADES!$AH$8:$AH$105,DADES!$L$8:$L$105,'B-Promig segregat'!$I85,DADES!$E$8:$E$105,'B-Promig segregat'!$J85,DADES!$Q$8:$Q$105,"SI"),0)</f>
        <v>0</v>
      </c>
      <c r="M85" s="53">
        <f>IFERROR(AVERAGEIFS(DADES!$AI$8:$AI$105,DADES!$L$8:$L$105,'B-Promig segregat'!$I85,DADES!$E$8:$E$105,'B-Promig segregat'!$J85,DADES!$Q$8:$Q$105,"SI"),0)</f>
        <v>0</v>
      </c>
      <c r="N85" s="57">
        <f t="shared" si="6"/>
        <v>0</v>
      </c>
    </row>
    <row r="86" spans="9:14" x14ac:dyDescent="0.35">
      <c r="I86" s="24">
        <f t="shared" si="3"/>
        <v>0</v>
      </c>
      <c r="J86" t="s">
        <v>36</v>
      </c>
      <c r="K86" s="53">
        <f>IFERROR(AVERAGEIFS(DADES!$AG$8:$AG$105,DADES!$L$8:$L$105,'B-Promig segregat'!$I86,DADES!$E$8:$E$105,'B-Promig segregat'!$J86,DADES!$Q$8:$Q$105,"SI"),0)</f>
        <v>0</v>
      </c>
      <c r="L86" s="53">
        <f>IFERROR(AVERAGEIFS(DADES!$AH$8:$AH$105,DADES!$L$8:$L$105,'B-Promig segregat'!$I86,DADES!$E$8:$E$105,'B-Promig segregat'!$J86,DADES!$Q$8:$Q$105,"SI"),0)</f>
        <v>0</v>
      </c>
      <c r="M86" s="53">
        <f>IFERROR(AVERAGEIFS(DADES!$AI$8:$AI$105,DADES!$L$8:$L$105,'B-Promig segregat'!$I86,DADES!$E$8:$E$105,'B-Promig segregat'!$J86,DADES!$Q$8:$Q$105,"SI"),0)</f>
        <v>0</v>
      </c>
      <c r="N86" s="57">
        <f t="shared" si="6"/>
        <v>0</v>
      </c>
    </row>
    <row r="87" spans="9:14" x14ac:dyDescent="0.35">
      <c r="I87" s="24">
        <f t="shared" si="3"/>
        <v>0</v>
      </c>
      <c r="J87" t="s">
        <v>39</v>
      </c>
      <c r="K87" s="53">
        <f>IFERROR(AVERAGEIFS(DADES!$AG$8:$AG$105,DADES!$L$8:$L$105,'B-Promig segregat'!$I87,DADES!$E$8:$E$105,'B-Promig segregat'!$J87,DADES!$Q$8:$Q$105,"SI"),0)</f>
        <v>0</v>
      </c>
      <c r="L87" s="53">
        <f>IFERROR(AVERAGEIFS(DADES!$AH$8:$AH$105,DADES!$L$8:$L$105,'B-Promig segregat'!$I87,DADES!$E$8:$E$105,'B-Promig segregat'!$J87,DADES!$Q$8:$Q$105,"SI"),0)</f>
        <v>0</v>
      </c>
      <c r="M87" s="53">
        <f>IFERROR(AVERAGEIFS(DADES!$AI$8:$AI$105,DADES!$L$8:$L$105,'B-Promig segregat'!$I87,DADES!$E$8:$E$105,'B-Promig segregat'!$J87,DADES!$Q$8:$Q$105,"SI"),0)</f>
        <v>0</v>
      </c>
      <c r="N87" s="57">
        <f t="shared" si="6"/>
        <v>0</v>
      </c>
    </row>
    <row r="88" spans="9:14" x14ac:dyDescent="0.35">
      <c r="I88" s="24">
        <f t="shared" si="3"/>
        <v>0</v>
      </c>
      <c r="J88" t="s">
        <v>36</v>
      </c>
      <c r="K88" s="53">
        <f>IFERROR(AVERAGEIFS(DADES!$AG$8:$AG$105,DADES!$L$8:$L$105,'B-Promig segregat'!$I88,DADES!$E$8:$E$105,'B-Promig segregat'!$J88,DADES!$Q$8:$Q$105,"SI"),0)</f>
        <v>0</v>
      </c>
      <c r="L88" s="53">
        <f>IFERROR(AVERAGEIFS(DADES!$AH$8:$AH$105,DADES!$L$8:$L$105,'B-Promig segregat'!$I88,DADES!$E$8:$E$105,'B-Promig segregat'!$J88,DADES!$Q$8:$Q$105,"SI"),0)</f>
        <v>0</v>
      </c>
      <c r="M88" s="53">
        <f>IFERROR(AVERAGEIFS(DADES!$AI$8:$AI$105,DADES!$L$8:$L$105,'B-Promig segregat'!$I88,DADES!$E$8:$E$105,'B-Promig segregat'!$J88,DADES!$Q$8:$Q$105,"SI"),0)</f>
        <v>0</v>
      </c>
      <c r="N88" s="57">
        <f t="shared" si="6"/>
        <v>0</v>
      </c>
    </row>
    <row r="89" spans="9:14" x14ac:dyDescent="0.35">
      <c r="I89" s="24"/>
      <c r="K89" s="53"/>
      <c r="L89" s="53"/>
      <c r="M89" s="53"/>
      <c r="N89" s="57"/>
    </row>
    <row r="90" spans="9:14" x14ac:dyDescent="0.35">
      <c r="I90" s="24"/>
      <c r="K90" s="53"/>
      <c r="L90" s="53"/>
      <c r="M90" s="53"/>
      <c r="N90" s="57"/>
    </row>
    <row r="91" spans="9:14" x14ac:dyDescent="0.35">
      <c r="I91" s="24"/>
      <c r="K91" s="53"/>
      <c r="L91" s="53"/>
      <c r="M91" s="53"/>
      <c r="N91" s="57"/>
    </row>
    <row r="92" spans="9:14" x14ac:dyDescent="0.35">
      <c r="I92" s="24"/>
    </row>
  </sheetData>
  <mergeCells count="1">
    <mergeCell ref="B8:G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8EA14-A26F-41A0-A16D-3E4F0CBD70C7}">
  <dimension ref="B2:G12"/>
  <sheetViews>
    <sheetView workbookViewId="0">
      <selection activeCell="C3" sqref="C3"/>
    </sheetView>
  </sheetViews>
  <sheetFormatPr baseColWidth="10" defaultRowHeight="14.5" x14ac:dyDescent="0.35"/>
  <cols>
    <col min="3" max="3" width="11.7265625" bestFit="1" customWidth="1"/>
    <col min="4" max="4" width="15.1796875" customWidth="1"/>
    <col min="5" max="5" width="22" customWidth="1"/>
  </cols>
  <sheetData>
    <row r="2" spans="2:7" ht="18.5" x14ac:dyDescent="0.45">
      <c r="B2" s="38" t="s">
        <v>47</v>
      </c>
      <c r="C2" s="38" t="str">
        <f>+INICI!C17</f>
        <v>EMPRESA FICTICIA</v>
      </c>
    </row>
    <row r="3" spans="2:7" x14ac:dyDescent="0.35">
      <c r="B3" t="s">
        <v>2</v>
      </c>
      <c r="C3">
        <f>+INICI!C18</f>
        <v>458525</v>
      </c>
    </row>
    <row r="4" spans="2:7" x14ac:dyDescent="0.35">
      <c r="B4" t="s">
        <v>4</v>
      </c>
      <c r="C4" s="39">
        <f>+INICI!D20</f>
        <v>45658</v>
      </c>
    </row>
    <row r="5" spans="2:7" x14ac:dyDescent="0.35">
      <c r="B5" t="s">
        <v>5</v>
      </c>
      <c r="C5" s="39">
        <f>+INICI!F20</f>
        <v>46022</v>
      </c>
    </row>
    <row r="6" spans="2:7" x14ac:dyDescent="0.35">
      <c r="D6" s="39"/>
    </row>
    <row r="8" spans="2:7" x14ac:dyDescent="0.35">
      <c r="B8" s="167" t="s">
        <v>107</v>
      </c>
      <c r="C8" s="167"/>
      <c r="D8" s="167"/>
      <c r="E8" s="167"/>
      <c r="F8" s="167"/>
      <c r="G8" s="167"/>
    </row>
    <row r="10" spans="2:7" ht="15" thickBot="1" x14ac:dyDescent="0.4"/>
    <row r="11" spans="2:7" ht="44" thickBot="1" x14ac:dyDescent="0.4">
      <c r="C11" s="68" t="s">
        <v>73</v>
      </c>
      <c r="D11" s="69" t="s">
        <v>74</v>
      </c>
      <c r="E11" s="70" t="s">
        <v>75</v>
      </c>
    </row>
    <row r="12" spans="2:7" ht="29" thickBot="1" x14ac:dyDescent="0.7">
      <c r="C12" s="71">
        <f>COUNTIFS(DADES!$E$8:$E$105,"HOME",DADES!$R$8:$R$105,"SI")</f>
        <v>4</v>
      </c>
      <c r="D12" s="72">
        <f>COUNTIFS(DADES!$E$8:$E$105,"DONA",DADES!$R$8:$R$105,"SI")</f>
        <v>1</v>
      </c>
      <c r="E12" s="73">
        <f>IFERROR(+(C12-D12)/C12,"NO APLICA")</f>
        <v>0.75</v>
      </c>
    </row>
  </sheetData>
  <mergeCells count="1">
    <mergeCell ref="B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40D8-69C3-4A40-A39C-7A8060785954}">
  <dimension ref="B2:G12"/>
  <sheetViews>
    <sheetView workbookViewId="0">
      <selection activeCell="C3" sqref="C3"/>
    </sheetView>
  </sheetViews>
  <sheetFormatPr baseColWidth="10" defaultRowHeight="14.5" x14ac:dyDescent="0.35"/>
  <cols>
    <col min="3" max="3" width="11.7265625" bestFit="1" customWidth="1"/>
    <col min="4" max="4" width="15.1796875" customWidth="1"/>
    <col min="5" max="5" width="19.7265625" bestFit="1" customWidth="1"/>
  </cols>
  <sheetData>
    <row r="2" spans="2:7" ht="18.5" x14ac:dyDescent="0.45">
      <c r="B2" s="38" t="s">
        <v>47</v>
      </c>
      <c r="C2" s="38" t="str">
        <f>+INICI!C17</f>
        <v>EMPRESA FICTICIA</v>
      </c>
    </row>
    <row r="3" spans="2:7" x14ac:dyDescent="0.35">
      <c r="B3" t="s">
        <v>2</v>
      </c>
      <c r="C3">
        <f>+INICI!C18</f>
        <v>458525</v>
      </c>
    </row>
    <row r="4" spans="2:7" x14ac:dyDescent="0.35">
      <c r="B4" t="s">
        <v>4</v>
      </c>
      <c r="C4" s="39">
        <f>+INICI!D20</f>
        <v>45658</v>
      </c>
    </row>
    <row r="5" spans="2:7" x14ac:dyDescent="0.35">
      <c r="B5" t="s">
        <v>5</v>
      </c>
      <c r="C5" s="39">
        <f>+INICI!F20</f>
        <v>46022</v>
      </c>
    </row>
    <row r="6" spans="2:7" x14ac:dyDescent="0.35">
      <c r="D6" s="39"/>
    </row>
    <row r="8" spans="2:7" x14ac:dyDescent="0.35">
      <c r="B8" s="167" t="s">
        <v>108</v>
      </c>
      <c r="C8" s="167"/>
      <c r="D8" s="167"/>
      <c r="E8" s="167"/>
      <c r="F8" s="167"/>
      <c r="G8" s="167"/>
    </row>
    <row r="10" spans="2:7" ht="15" thickBot="1" x14ac:dyDescent="0.4"/>
    <row r="11" spans="2:7" ht="44" thickBot="1" x14ac:dyDescent="0.4">
      <c r="C11" s="68" t="s">
        <v>73</v>
      </c>
      <c r="D11" s="69" t="s">
        <v>74</v>
      </c>
      <c r="E11" s="70" t="s">
        <v>76</v>
      </c>
    </row>
    <row r="12" spans="2:7" ht="29" thickBot="1" x14ac:dyDescent="0.7">
      <c r="C12" s="71">
        <f>COUNTIFS(DADES!$E$8:$E$105,"HOME",DADES!$S$8:$S$105,"SI")</f>
        <v>2</v>
      </c>
      <c r="D12" s="72">
        <f>COUNTIFS(DADES!$E$8:$E$105,"DONA",DADES!$S$8:$S$105,"SI")</f>
        <v>0</v>
      </c>
      <c r="E12" s="73">
        <f>IFERROR(+(C12-D12)/C12,"NO APLICA")</f>
        <v>1</v>
      </c>
    </row>
  </sheetData>
  <mergeCells count="1">
    <mergeCell ref="B8:G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40CA-0AA6-4C70-9E08-37282C67553B}">
  <dimension ref="B2:G12"/>
  <sheetViews>
    <sheetView workbookViewId="0">
      <selection activeCell="C2" sqref="C2"/>
    </sheetView>
  </sheetViews>
  <sheetFormatPr baseColWidth="10" defaultRowHeight="14.5" x14ac:dyDescent="0.35"/>
  <cols>
    <col min="3" max="3" width="11.7265625" bestFit="1" customWidth="1"/>
    <col min="4" max="4" width="15.1796875" customWidth="1"/>
    <col min="5" max="5" width="19.7265625" bestFit="1" customWidth="1"/>
  </cols>
  <sheetData>
    <row r="2" spans="2:7" ht="18.5" x14ac:dyDescent="0.45">
      <c r="B2" s="38" t="s">
        <v>47</v>
      </c>
      <c r="C2" s="38" t="str">
        <f>+INICI!C17</f>
        <v>EMPRESA FICTICIA</v>
      </c>
    </row>
    <row r="3" spans="2:7" x14ac:dyDescent="0.35">
      <c r="B3" t="s">
        <v>2</v>
      </c>
      <c r="C3">
        <f>+INICI!C18</f>
        <v>458525</v>
      </c>
    </row>
    <row r="4" spans="2:7" x14ac:dyDescent="0.35">
      <c r="B4" t="s">
        <v>4</v>
      </c>
      <c r="C4" s="39">
        <f>+INICI!D20</f>
        <v>45658</v>
      </c>
    </row>
    <row r="5" spans="2:7" x14ac:dyDescent="0.35">
      <c r="B5" t="s">
        <v>5</v>
      </c>
      <c r="C5" s="39">
        <f>+INICI!F20</f>
        <v>46022</v>
      </c>
    </row>
    <row r="6" spans="2:7" x14ac:dyDescent="0.35">
      <c r="D6" s="39"/>
    </row>
    <row r="8" spans="2:7" x14ac:dyDescent="0.35">
      <c r="B8" s="167" t="s">
        <v>109</v>
      </c>
      <c r="C8" s="167"/>
      <c r="D8" s="167"/>
      <c r="E8" s="167"/>
      <c r="F8" s="167"/>
      <c r="G8" s="167"/>
    </row>
    <row r="10" spans="2:7" ht="15" thickBot="1" x14ac:dyDescent="0.4"/>
    <row r="11" spans="2:7" ht="44" thickBot="1" x14ac:dyDescent="0.4">
      <c r="C11" s="68" t="s">
        <v>73</v>
      </c>
      <c r="D11" s="69" t="s">
        <v>74</v>
      </c>
      <c r="E11" s="70" t="s">
        <v>78</v>
      </c>
    </row>
    <row r="12" spans="2:7" ht="29" thickBot="1" x14ac:dyDescent="0.7">
      <c r="C12" s="71">
        <f>COUNTIFS(DADES!$E$8:$E$105,"HOME",DADES!$S$8:$S$105,"SI",DADES!$T$8:$T$105,"SI")</f>
        <v>0</v>
      </c>
      <c r="D12" s="72">
        <f>COUNTIFS(DADES!$E$8:$E$105,"DONA",DADES!$S$8:$S$105,"SI",DADES!$T$8:$T$105,"SI")</f>
        <v>0</v>
      </c>
      <c r="E12" s="73" t="str">
        <f>IFERROR(+(C12-D12)/C12,"NO APLICA")</f>
        <v>NO APLICA</v>
      </c>
    </row>
  </sheetData>
  <mergeCells count="1">
    <mergeCell ref="B8:G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ed529d4-a396-45c8-ab58-fe653c6457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5F1CE44BDE464D9D393F62839855F7" ma:contentTypeVersion="16" ma:contentTypeDescription="Create a new document." ma:contentTypeScope="" ma:versionID="b66e1b8896ce7d7df9061a77fa321e18">
  <xsd:schema xmlns:xsd="http://www.w3.org/2001/XMLSchema" xmlns:xs="http://www.w3.org/2001/XMLSchema" xmlns:p="http://schemas.microsoft.com/office/2006/metadata/properties" xmlns:ns3="aed529d4-a396-45c8-ab58-fe653c6457c7" xmlns:ns4="3acaae21-0ecf-4b30-8d26-e1fb51dabf25" targetNamespace="http://schemas.microsoft.com/office/2006/metadata/properties" ma:root="true" ma:fieldsID="34c92c70a1751415b65aff41539d5129" ns3:_="" ns4:_="">
    <xsd:import namespace="aed529d4-a396-45c8-ab58-fe653c6457c7"/>
    <xsd:import namespace="3acaae21-0ecf-4b30-8d26-e1fb51dabf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529d4-a396-45c8-ab58-fe653c6457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caae21-0ecf-4b30-8d26-e1fb51dabf2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90C231-8EC5-4DC9-9011-E7198542BA2D}">
  <ds:schemaRefs>
    <ds:schemaRef ds:uri="aed529d4-a396-45c8-ab58-fe653c6457c7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3acaae21-0ecf-4b30-8d26-e1fb51dabf2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57DE479-4664-4799-8EE9-8D2FFE4265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A3A22B-AC18-4C60-BA2C-21232CE542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529d4-a396-45c8-ab58-fe653c6457c7"/>
    <ds:schemaRef ds:uri="3acaae21-0ecf-4b30-8d26-e1fb51dabf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</vt:i4>
      </vt:variant>
    </vt:vector>
  </HeadingPairs>
  <TitlesOfParts>
    <vt:vector size="15" baseType="lpstr">
      <vt:lpstr>INICI</vt:lpstr>
      <vt:lpstr>indicadors bretxa igualtat</vt:lpstr>
      <vt:lpstr>DADES</vt:lpstr>
      <vt:lpstr>NOMBRE PERSONES</vt:lpstr>
      <vt:lpstr>A-Promig Total</vt:lpstr>
      <vt:lpstr>B-Promig segregat</vt:lpstr>
      <vt:lpstr>C-Bretxa Increments</vt:lpstr>
      <vt:lpstr>D-Bretxa Promocions</vt:lpstr>
      <vt:lpstr>e-Bretxa post_mat_pat</vt:lpstr>
      <vt:lpstr>F-Top 10 - sexe subre</vt:lpstr>
      <vt:lpstr>g-proporcio bandes</vt:lpstr>
      <vt:lpstr>h-proporcio primes</vt:lpstr>
      <vt:lpstr>i-Dif primes</vt:lpstr>
      <vt:lpstr>CONTROL</vt:lpstr>
      <vt:lpstr>'indicadors bretxa igualtat'!Área_de_impresión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Mònica Garcia</dc:creator>
  <cp:lastModifiedBy>Monica Garcia</cp:lastModifiedBy>
  <cp:lastPrinted>2024-11-14T19:04:48Z</cp:lastPrinted>
  <dcterms:created xsi:type="dcterms:W3CDTF">2024-10-06T15:41:44Z</dcterms:created>
  <dcterms:modified xsi:type="dcterms:W3CDTF">2026-03-03T12:28:38Z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0x0101009D5F1CE44BDE464D9D393F62839855F7</vt:lpwstr>
  </property>
</Properties>
</file>